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Sdílené disky\CeVeMa\Web 0121\"/>
    </mc:Choice>
  </mc:AlternateContent>
  <bookViews>
    <workbookView xWindow="0" yWindow="0" windowWidth="19200" windowHeight="10245" tabRatio="599" activeTab="2"/>
  </bookViews>
  <sheets>
    <sheet name="Matice Alfa  1" sheetId="17" r:id="rId1"/>
    <sheet name="Opt. řešení  1" sheetId="16" r:id="rId2"/>
    <sheet name="Zadaní modelu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2" l="1"/>
  <c r="D74" i="2"/>
  <c r="H49" i="2"/>
  <c r="F73" i="2"/>
  <c r="F72" i="2"/>
  <c r="F71" i="2"/>
  <c r="F70" i="2"/>
  <c r="F69" i="2"/>
  <c r="D73" i="2"/>
  <c r="D72" i="2"/>
  <c r="D71" i="2"/>
  <c r="D70" i="2"/>
  <c r="D69" i="2"/>
  <c r="U28" i="2"/>
  <c r="U27" i="2"/>
  <c r="U26" i="2"/>
  <c r="U25" i="2"/>
  <c r="U24" i="2"/>
  <c r="U23" i="2"/>
  <c r="H20" i="2"/>
  <c r="AA34" i="2" l="1"/>
  <c r="Z33" i="2"/>
  <c r="Y32" i="2"/>
  <c r="X31" i="2"/>
  <c r="W30" i="2"/>
  <c r="V29" i="2"/>
  <c r="E21" i="2"/>
  <c r="F20" i="2"/>
  <c r="AK7" i="2"/>
  <c r="AK6" i="2"/>
  <c r="H18" i="2"/>
  <c r="H17" i="2"/>
  <c r="H16" i="2"/>
  <c r="H15" i="2"/>
  <c r="H14" i="2"/>
  <c r="H13" i="2"/>
  <c r="H12" i="2"/>
  <c r="H10" i="2"/>
  <c r="G9" i="2"/>
  <c r="D8" i="2"/>
  <c r="C5" i="2"/>
  <c r="AK4" i="2"/>
  <c r="H11" i="2" l="1"/>
</calcChain>
</file>

<file path=xl/sharedStrings.xml><?xml version="1.0" encoding="utf-8"?>
<sst xmlns="http://schemas.openxmlformats.org/spreadsheetml/2006/main" count="326" uniqueCount="138">
  <si>
    <t>Výroba zemědělská</t>
  </si>
  <si>
    <t xml:space="preserve">Zpracování a prodej </t>
  </si>
  <si>
    <t>prasnice ks</t>
  </si>
  <si>
    <t>selata odstavená</t>
  </si>
  <si>
    <t>selata import</t>
  </si>
  <si>
    <t>selata export</t>
  </si>
  <si>
    <t>výkrm ks</t>
  </si>
  <si>
    <t>náklady na krmiva EUR</t>
  </si>
  <si>
    <t>náklady na obnovu stáda</t>
  </si>
  <si>
    <t>náklady na energie</t>
  </si>
  <si>
    <t>opravy, údržba</t>
  </si>
  <si>
    <t>pracovní náklady</t>
  </si>
  <si>
    <t>odpisy</t>
  </si>
  <si>
    <t>finanční náklady</t>
  </si>
  <si>
    <t>ostatní náklady</t>
  </si>
  <si>
    <t>Kýta sk. Kg</t>
  </si>
  <si>
    <t>ostatní kg</t>
  </si>
  <si>
    <t>Zisk krk EUR</t>
  </si>
  <si>
    <t>Zisk kýta EUR</t>
  </si>
  <si>
    <t>Zisk pečeně EUR</t>
  </si>
  <si>
    <t>ZISK  bok EUR</t>
  </si>
  <si>
    <t>ZISK plec EUR</t>
  </si>
  <si>
    <t>Zisk maso celkem EUR</t>
  </si>
  <si>
    <t>zisk celkem EUR</t>
  </si>
  <si>
    <t>prasnice (stav 2019)</t>
  </si>
  <si>
    <t>Název</t>
  </si>
  <si>
    <t>Hodnota</t>
  </si>
  <si>
    <t>vyrobené maso kg</t>
  </si>
  <si>
    <t xml:space="preserve"> =</t>
  </si>
  <si>
    <t xml:space="preserve">náklady na veter služby </t>
  </si>
  <si>
    <t>carcas</t>
  </si>
  <si>
    <t>kýta kg</t>
  </si>
  <si>
    <t>pečeně kg</t>
  </si>
  <si>
    <t>bok kg</t>
  </si>
  <si>
    <t>plec kg</t>
  </si>
  <si>
    <t xml:space="preserve">zisk za krk </t>
  </si>
  <si>
    <t>zisk kýta</t>
  </si>
  <si>
    <t xml:space="preserve">zisk  pečeně </t>
  </si>
  <si>
    <t>zisk  bok</t>
  </si>
  <si>
    <t>zisk plec</t>
  </si>
  <si>
    <t>zisk za ost</t>
  </si>
  <si>
    <t>zisk maso</t>
  </si>
  <si>
    <t xml:space="preserve">zisk celkem </t>
  </si>
  <si>
    <t>Kýta</t>
  </si>
  <si>
    <t>Krkovice</t>
  </si>
  <si>
    <t>Pečeně</t>
  </si>
  <si>
    <t>Bok</t>
  </si>
  <si>
    <t>Plec</t>
  </si>
  <si>
    <t>Ostatní</t>
  </si>
  <si>
    <t>Náklady na krmiva</t>
  </si>
  <si>
    <t>Veterinární</t>
  </si>
  <si>
    <t>Energie</t>
  </si>
  <si>
    <t>Opravy, údržba</t>
  </si>
  <si>
    <t>tržby EUR/kg</t>
  </si>
  <si>
    <t>Pracovní</t>
  </si>
  <si>
    <t>Odpisy</t>
  </si>
  <si>
    <t>Finanční</t>
  </si>
  <si>
    <t>Strukturní proměnné</t>
  </si>
  <si>
    <t>Typ</t>
  </si>
  <si>
    <t>Omezení</t>
  </si>
  <si>
    <t>Rezerva</t>
  </si>
  <si>
    <t>Bázická</t>
  </si>
  <si>
    <t>Matice transformačních vektorů ALFA(J)</t>
  </si>
  <si>
    <t>Bazické proměnné</t>
  </si>
  <si>
    <t>Dolní mez</t>
  </si>
  <si>
    <t>Horní mez</t>
  </si>
  <si>
    <t>R-prasnice (stav 2019)</t>
  </si>
  <si>
    <t>R-selata import</t>
  </si>
  <si>
    <t>R-selata export</t>
  </si>
  <si>
    <t>R-vyrobené maso kg</t>
  </si>
  <si>
    <t>R-náklady na krmiva EUR</t>
  </si>
  <si>
    <t xml:space="preserve">R-náklady na veter služby </t>
  </si>
  <si>
    <t>R-náklady na obnovu stáda</t>
  </si>
  <si>
    <t>R-náklady na energie</t>
  </si>
  <si>
    <t>R-opravy, údržba</t>
  </si>
  <si>
    <t>R-pracovní náklady</t>
  </si>
  <si>
    <t>R-odpisy</t>
  </si>
  <si>
    <t>R-finanční náklady</t>
  </si>
  <si>
    <t>R-ostatní náklady</t>
  </si>
  <si>
    <t>R-carcas</t>
  </si>
  <si>
    <t>R-kýta kg</t>
  </si>
  <si>
    <t>R-pečeně kg</t>
  </si>
  <si>
    <t>R-bok kg</t>
  </si>
  <si>
    <t>R-plec kg</t>
  </si>
  <si>
    <t xml:space="preserve">R-zisk za krk </t>
  </si>
  <si>
    <t>R-zisk kýta</t>
  </si>
  <si>
    <t xml:space="preserve">R-zisk  pečeně </t>
  </si>
  <si>
    <t>R-zisk  bok</t>
  </si>
  <si>
    <t>R-zisk plec</t>
  </si>
  <si>
    <t>R-zisk za ost</t>
  </si>
  <si>
    <t>R-zisk maso</t>
  </si>
  <si>
    <t xml:space="preserve">R-zisk celkem </t>
  </si>
  <si>
    <t>ztráta selat %</t>
  </si>
  <si>
    <t>porážková hmotnost kg</t>
  </si>
  <si>
    <t>import selat ks</t>
  </si>
  <si>
    <t>export selat ks</t>
  </si>
  <si>
    <t>import selat cena EUR/ks</t>
  </si>
  <si>
    <t>export selat EUR/ks</t>
  </si>
  <si>
    <t>nákupí cena masa EUR/kg</t>
  </si>
  <si>
    <t>Náklady na zpracování výsekové maso % z nákupní ceny</t>
  </si>
  <si>
    <t>Náklady na zpracování ostatní výrobky % z nákupní ceny</t>
  </si>
  <si>
    <t>Ostatní náklady</t>
  </si>
  <si>
    <t>Obnova stáda</t>
  </si>
  <si>
    <t>Podíl částí na půlce %</t>
  </si>
  <si>
    <t>náklady celkem EUR/kg JUT</t>
  </si>
  <si>
    <t>Tržby výroba masa + export selat</t>
  </si>
  <si>
    <t>Náklady výroba masa + import selat</t>
  </si>
  <si>
    <t>EUR/kg JUT</t>
  </si>
  <si>
    <t>Tržby za maso</t>
  </si>
  <si>
    <t>počet selat odchovaných/prasnice.rok</t>
  </si>
  <si>
    <t>Ceny EUR/kg</t>
  </si>
  <si>
    <t xml:space="preserve">stav prasnic </t>
  </si>
  <si>
    <t>R-náklady celkem EUR/kg JUT</t>
  </si>
  <si>
    <t>R-Tržby výroba masa + export selat</t>
  </si>
  <si>
    <t>R-Náklady výroba masa + import selat</t>
  </si>
  <si>
    <t xml:space="preserve">vyrobené maso kg </t>
  </si>
  <si>
    <t xml:space="preserve">náklady na krmiva </t>
  </si>
  <si>
    <t xml:space="preserve">náklady na veterinární služby </t>
  </si>
  <si>
    <t>carcas kg</t>
  </si>
  <si>
    <t>krkovice  kg</t>
  </si>
  <si>
    <t>Krkovice  kg</t>
  </si>
  <si>
    <t>pečeně  kg</t>
  </si>
  <si>
    <t>Bok  kg</t>
  </si>
  <si>
    <t>Plec  kg</t>
  </si>
  <si>
    <t>masné výrobky + konzervy kg</t>
  </si>
  <si>
    <t xml:space="preserve">Zisk masné výrobky + konzervy </t>
  </si>
  <si>
    <t>Účelová funkce</t>
  </si>
  <si>
    <t>Zadávání vstupních hodnot - vyplňujte žlutá pole</t>
  </si>
  <si>
    <t>Použít</t>
  </si>
  <si>
    <t>Optimální řešení modelu CevemaLM</t>
  </si>
  <si>
    <t>&lt;</t>
  </si>
  <si>
    <t>&gt;</t>
  </si>
  <si>
    <t>R-selata odstavená</t>
  </si>
  <si>
    <t>R-výkrm ks</t>
  </si>
  <si>
    <t>R-krkovice  kg</t>
  </si>
  <si>
    <t>R-masné výrobky + konzervy kg</t>
  </si>
  <si>
    <t>Bilance zisku</t>
  </si>
  <si>
    <t>Max. hodnota účelové funkce Bilance zisku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</si>
</sst>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3"/>
      <color indexed="16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indexed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 val="double"/>
      <sz val="16"/>
      <color theme="1"/>
      <name val="Calibri"/>
      <family val="2"/>
      <charset val="238"/>
      <scheme val="minor"/>
    </font>
    <font>
      <b/>
      <u/>
      <sz val="13"/>
      <color indexed="10"/>
      <name val="Calibri"/>
      <family val="2"/>
      <charset val="238"/>
      <scheme val="minor"/>
    </font>
    <font>
      <b/>
      <sz val="13"/>
      <color indexed="12"/>
      <name val="Calibri"/>
      <family val="2"/>
      <charset val="238"/>
      <scheme val="minor"/>
    </font>
    <font>
      <b/>
      <sz val="11"/>
      <color indexed="12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EBEB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16"/>
      </right>
      <top/>
      <bottom/>
      <diagonal/>
    </border>
    <border>
      <left/>
      <right/>
      <top/>
      <bottom style="thick">
        <color indexed="16"/>
      </bottom>
      <diagonal/>
    </border>
    <border>
      <left/>
      <right/>
      <top style="thick">
        <color indexed="16"/>
      </top>
      <bottom style="double">
        <color indexed="16"/>
      </bottom>
      <diagonal/>
    </border>
    <border>
      <left/>
      <right style="thick">
        <color indexed="16"/>
      </right>
      <top style="thick">
        <color indexed="16"/>
      </top>
      <bottom style="double">
        <color indexed="16"/>
      </bottom>
      <diagonal/>
    </border>
    <border>
      <left style="thick">
        <color indexed="16"/>
      </left>
      <right style="medium">
        <color indexed="16"/>
      </right>
      <top style="thick">
        <color indexed="16"/>
      </top>
      <bottom style="double">
        <color indexed="16"/>
      </bottom>
      <diagonal/>
    </border>
    <border>
      <left style="thick">
        <color indexed="16"/>
      </left>
      <right style="medium">
        <color indexed="16"/>
      </right>
      <top/>
      <bottom/>
      <diagonal/>
    </border>
    <border>
      <left style="thick">
        <color indexed="16"/>
      </left>
      <right style="medium">
        <color indexed="16"/>
      </right>
      <top/>
      <bottom style="thick">
        <color indexed="16"/>
      </bottom>
      <diagonal/>
    </border>
    <border>
      <left style="medium">
        <color indexed="16"/>
      </left>
      <right style="thick">
        <color indexed="16"/>
      </right>
      <top style="thick">
        <color indexed="16"/>
      </top>
      <bottom style="double">
        <color indexed="16"/>
      </bottom>
      <diagonal/>
    </border>
    <border>
      <left style="medium">
        <color indexed="16"/>
      </left>
      <right style="thick">
        <color indexed="16"/>
      </right>
      <top/>
      <bottom/>
      <diagonal/>
    </border>
    <border>
      <left style="medium">
        <color indexed="16"/>
      </left>
      <right style="thick">
        <color indexed="16"/>
      </right>
      <top/>
      <bottom style="thick">
        <color indexed="16"/>
      </bottom>
      <diagonal/>
    </border>
    <border>
      <left/>
      <right/>
      <top/>
      <bottom style="thick">
        <color indexed="12"/>
      </bottom>
      <diagonal/>
    </border>
    <border>
      <left/>
      <right/>
      <top style="thick">
        <color indexed="12"/>
      </top>
      <bottom style="double">
        <color indexed="12"/>
      </bottom>
      <diagonal/>
    </border>
    <border>
      <left style="thick">
        <color indexed="12"/>
      </left>
      <right style="medium">
        <color indexed="12"/>
      </right>
      <top style="thick">
        <color indexed="12"/>
      </top>
      <bottom style="double">
        <color indexed="12"/>
      </bottom>
      <diagonal/>
    </border>
    <border>
      <left style="thick">
        <color indexed="12"/>
      </left>
      <right style="medium">
        <color indexed="12"/>
      </right>
      <top/>
      <bottom/>
      <diagonal/>
    </border>
    <border>
      <left style="thick">
        <color indexed="12"/>
      </left>
      <right style="medium">
        <color indexed="12"/>
      </right>
      <top/>
      <bottom style="thick">
        <color indexed="12"/>
      </bottom>
      <diagonal/>
    </border>
    <border>
      <left style="medium">
        <color indexed="12"/>
      </left>
      <right style="thick">
        <color indexed="12"/>
      </right>
      <top style="thick">
        <color indexed="12"/>
      </top>
      <bottom style="double">
        <color indexed="12"/>
      </bottom>
      <diagonal/>
    </border>
    <border>
      <left style="medium">
        <color indexed="12"/>
      </left>
      <right style="thick">
        <color indexed="12"/>
      </right>
      <top/>
      <bottom/>
      <diagonal/>
    </border>
    <border>
      <left style="medium">
        <color indexed="12"/>
      </left>
      <right style="thick">
        <color indexed="12"/>
      </right>
      <top/>
      <bottom style="thick">
        <color indexed="12"/>
      </bottom>
      <diagonal/>
    </border>
    <border>
      <left style="thick">
        <color indexed="16"/>
      </left>
      <right style="thick">
        <color indexed="16"/>
      </right>
      <top style="thick">
        <color indexed="16"/>
      </top>
      <bottom style="double">
        <color indexed="16"/>
      </bottom>
      <diagonal/>
    </border>
    <border>
      <left style="thick">
        <color indexed="16"/>
      </left>
      <right style="thick">
        <color indexed="16"/>
      </right>
      <top/>
      <bottom/>
      <diagonal/>
    </border>
    <border>
      <left style="thick">
        <color indexed="16"/>
      </left>
      <right style="thick">
        <color indexed="16"/>
      </right>
      <top style="double">
        <color indexed="16"/>
      </top>
      <bottom style="thick">
        <color indexed="16"/>
      </bottom>
      <diagonal/>
    </border>
    <border>
      <left/>
      <right style="thick">
        <color indexed="16"/>
      </right>
      <top style="double">
        <color indexed="16"/>
      </top>
      <bottom style="thick">
        <color indexed="16"/>
      </bottom>
      <diagonal/>
    </border>
    <border>
      <left/>
      <right/>
      <top style="double">
        <color indexed="16"/>
      </top>
      <bottom style="thick">
        <color indexed="16"/>
      </bottom>
      <diagonal/>
    </border>
    <border>
      <left style="medium">
        <color indexed="16"/>
      </left>
      <right/>
      <top style="medium">
        <color indexed="16"/>
      </top>
      <bottom style="medium">
        <color indexed="16"/>
      </bottom>
      <diagonal/>
    </border>
    <border>
      <left/>
      <right/>
      <top style="medium">
        <color indexed="16"/>
      </top>
      <bottom style="medium">
        <color indexed="16"/>
      </bottom>
      <diagonal/>
    </border>
    <border>
      <left/>
      <right style="medium">
        <color indexed="16"/>
      </right>
      <top style="medium">
        <color indexed="16"/>
      </top>
      <bottom style="medium">
        <color indexed="16"/>
      </bottom>
      <diagonal/>
    </border>
    <border>
      <left style="medium">
        <color indexed="16"/>
      </left>
      <right style="medium">
        <color indexed="16"/>
      </right>
      <top style="medium">
        <color indexed="16"/>
      </top>
      <bottom/>
      <diagonal/>
    </border>
    <border>
      <left style="medium">
        <color indexed="16"/>
      </left>
      <right style="medium">
        <color indexed="16"/>
      </right>
      <top/>
      <bottom/>
      <diagonal/>
    </border>
    <border>
      <left style="medium">
        <color indexed="16"/>
      </left>
      <right style="medium">
        <color indexed="16"/>
      </right>
      <top/>
      <bottom style="medium">
        <color indexed="16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5">
    <xf numFmtId="0" fontId="0" fillId="0" borderId="0" xfId="0"/>
    <xf numFmtId="0" fontId="0" fillId="0" borderId="1" xfId="0" applyBorder="1"/>
    <xf numFmtId="2" fontId="0" fillId="0" borderId="0" xfId="1" applyNumberFormat="1" applyFont="1" applyAlignment="1">
      <alignment horizontal="right"/>
    </xf>
    <xf numFmtId="0" fontId="0" fillId="2" borderId="2" xfId="0" applyFill="1" applyBorder="1" applyAlignment="1">
      <alignment horizontal="center"/>
    </xf>
    <xf numFmtId="0" fontId="0" fillId="4" borderId="0" xfId="0" applyFill="1"/>
    <xf numFmtId="0" fontId="0" fillId="0" borderId="0" xfId="0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textRotation="90" wrapText="1"/>
    </xf>
    <xf numFmtId="0" fontId="0" fillId="4" borderId="5" xfId="0" applyFont="1" applyFill="1" applyBorder="1" applyAlignment="1">
      <alignment horizontal="center" vertical="center" textRotation="90" wrapText="1"/>
    </xf>
    <xf numFmtId="0" fontId="2" fillId="4" borderId="6" xfId="0" applyFont="1" applyFill="1" applyBorder="1" applyAlignment="1">
      <alignment horizontal="center" vertical="center" textRotation="90" wrapText="1"/>
    </xf>
    <xf numFmtId="0" fontId="2" fillId="4" borderId="8" xfId="0" applyFont="1" applyFill="1" applyBorder="1" applyAlignment="1">
      <alignment horizontal="center" vertical="center" textRotation="90" wrapText="1"/>
    </xf>
    <xf numFmtId="0" fontId="0" fillId="4" borderId="13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4" borderId="25" xfId="0" applyFill="1" applyBorder="1" applyAlignment="1">
      <alignment vertical="center"/>
    </xf>
    <xf numFmtId="0" fontId="0" fillId="4" borderId="23" xfId="0" applyFill="1" applyBorder="1"/>
    <xf numFmtId="0" fontId="0" fillId="4" borderId="34" xfId="0" applyFill="1" applyBorder="1"/>
    <xf numFmtId="0" fontId="0" fillId="0" borderId="22" xfId="0" applyBorder="1"/>
    <xf numFmtId="2" fontId="0" fillId="0" borderId="24" xfId="1" applyNumberFormat="1" applyFont="1" applyBorder="1" applyAlignment="1">
      <alignment horizontal="right"/>
    </xf>
    <xf numFmtId="0" fontId="0" fillId="0" borderId="0" xfId="0" applyBorder="1"/>
    <xf numFmtId="0" fontId="7" fillId="0" borderId="0" xfId="0" applyFont="1"/>
    <xf numFmtId="0" fontId="8" fillId="0" borderId="0" xfId="0" applyFont="1"/>
    <xf numFmtId="0" fontId="0" fillId="0" borderId="36" xfId="0" applyBorder="1"/>
    <xf numFmtId="0" fontId="0" fillId="0" borderId="38" xfId="0" applyFill="1" applyBorder="1"/>
    <xf numFmtId="0" fontId="0" fillId="0" borderId="39" xfId="0" applyFill="1" applyBorder="1"/>
    <xf numFmtId="0" fontId="0" fillId="0" borderId="41" xfId="0" applyFill="1" applyBorder="1"/>
    <xf numFmtId="0" fontId="0" fillId="0" borderId="42" xfId="0" applyFill="1" applyBorder="1"/>
    <xf numFmtId="0" fontId="0" fillId="0" borderId="44" xfId="0" applyFill="1" applyBorder="1"/>
    <xf numFmtId="0" fontId="0" fillId="0" borderId="45" xfId="0" applyFill="1" applyBorder="1"/>
    <xf numFmtId="0" fontId="3" fillId="0" borderId="0" xfId="0" applyFont="1"/>
    <xf numFmtId="0" fontId="5" fillId="0" borderId="40" xfId="0" applyFont="1" applyFill="1" applyBorder="1"/>
    <xf numFmtId="0" fontId="5" fillId="0" borderId="38" xfId="0" applyFont="1" applyFill="1" applyBorder="1"/>
    <xf numFmtId="0" fontId="5" fillId="0" borderId="43" xfId="0" applyFont="1" applyFill="1" applyBorder="1"/>
    <xf numFmtId="0" fontId="0" fillId="0" borderId="49" xfId="0" applyFill="1" applyBorder="1"/>
    <xf numFmtId="0" fontId="0" fillId="0" borderId="50" xfId="0" applyFill="1" applyBorder="1"/>
    <xf numFmtId="0" fontId="9" fillId="0" borderId="0" xfId="0" applyFont="1"/>
    <xf numFmtId="0" fontId="10" fillId="0" borderId="48" xfId="0" applyFont="1" applyFill="1" applyBorder="1"/>
    <xf numFmtId="0" fontId="10" fillId="0" borderId="47" xfId="0" applyFont="1" applyFill="1" applyBorder="1"/>
    <xf numFmtId="0" fontId="10" fillId="0" borderId="51" xfId="0" applyFont="1" applyFill="1" applyBorder="1"/>
    <xf numFmtId="0" fontId="0" fillId="0" borderId="55" xfId="0" applyFill="1" applyBorder="1"/>
    <xf numFmtId="0" fontId="0" fillId="0" borderId="36" xfId="0" applyFill="1" applyBorder="1"/>
    <xf numFmtId="0" fontId="0" fillId="0" borderId="56" xfId="0" applyFill="1" applyBorder="1"/>
    <xf numFmtId="0" fontId="0" fillId="0" borderId="57" xfId="0" applyFill="1" applyBorder="1"/>
    <xf numFmtId="0" fontId="0" fillId="0" borderId="58" xfId="0" applyFill="1" applyBorder="1"/>
    <xf numFmtId="0" fontId="5" fillId="0" borderId="54" xfId="0" applyFont="1" applyFill="1" applyBorder="1"/>
    <xf numFmtId="0" fontId="5" fillId="0" borderId="39" xfId="0" applyFont="1" applyFill="1" applyBorder="1"/>
    <xf numFmtId="0" fontId="0" fillId="0" borderId="59" xfId="0" applyBorder="1"/>
    <xf numFmtId="0" fontId="0" fillId="0" borderId="60" xfId="0" applyBorder="1"/>
    <xf numFmtId="0" fontId="0" fillId="0" borderId="61" xfId="0" applyBorder="1"/>
    <xf numFmtId="0" fontId="0" fillId="0" borderId="62" xfId="0" applyBorder="1"/>
    <xf numFmtId="0" fontId="0" fillId="0" borderId="63" xfId="0" applyBorder="1"/>
    <xf numFmtId="0" fontId="0" fillId="0" borderId="64" xfId="0" applyBorder="1"/>
    <xf numFmtId="0" fontId="0" fillId="2" borderId="65" xfId="0" applyFill="1" applyBorder="1" applyAlignment="1"/>
    <xf numFmtId="0" fontId="0" fillId="2" borderId="66" xfId="0" applyFill="1" applyBorder="1" applyAlignment="1"/>
    <xf numFmtId="0" fontId="0" fillId="4" borderId="16" xfId="0" applyFill="1" applyBorder="1" applyAlignment="1">
      <alignment vertical="center"/>
    </xf>
    <xf numFmtId="0" fontId="0" fillId="4" borderId="19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4" borderId="33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4" borderId="74" xfId="0" applyFill="1" applyBorder="1"/>
    <xf numFmtId="0" fontId="4" fillId="4" borderId="11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73" xfId="0" applyFont="1" applyFill="1" applyBorder="1" applyAlignment="1">
      <alignment horizontal="center"/>
    </xf>
    <xf numFmtId="0" fontId="4" fillId="4" borderId="35" xfId="0" applyFont="1" applyFill="1" applyBorder="1" applyAlignment="1">
      <alignment horizontal="center"/>
    </xf>
    <xf numFmtId="2" fontId="0" fillId="4" borderId="74" xfId="1" applyNumberFormat="1" applyFont="1" applyFill="1" applyBorder="1" applyAlignment="1">
      <alignment horizontal="right" wrapText="1"/>
    </xf>
    <xf numFmtId="2" fontId="0" fillId="4" borderId="11" xfId="1" applyNumberFormat="1" applyFont="1" applyFill="1" applyBorder="1" applyAlignment="1">
      <alignment horizontal="center"/>
    </xf>
    <xf numFmtId="2" fontId="0" fillId="4" borderId="17" xfId="1" applyNumberFormat="1" applyFont="1" applyFill="1" applyBorder="1" applyAlignment="1">
      <alignment horizontal="center"/>
    </xf>
    <xf numFmtId="2" fontId="1" fillId="4" borderId="17" xfId="1" applyNumberFormat="1" applyFont="1" applyFill="1" applyBorder="1" applyAlignment="1">
      <alignment horizontal="center"/>
    </xf>
    <xf numFmtId="2" fontId="0" fillId="4" borderId="73" xfId="1" applyNumberFormat="1" applyFont="1" applyFill="1" applyBorder="1" applyAlignment="1">
      <alignment horizontal="center"/>
    </xf>
    <xf numFmtId="4" fontId="0" fillId="0" borderId="0" xfId="0" applyNumberFormat="1" applyBorder="1"/>
    <xf numFmtId="4" fontId="0" fillId="0" borderId="37" xfId="0" applyNumberFormat="1" applyBorder="1"/>
    <xf numFmtId="0" fontId="0" fillId="3" borderId="1" xfId="0" applyFill="1" applyBorder="1"/>
    <xf numFmtId="0" fontId="0" fillId="0" borderId="1" xfId="0" applyFill="1" applyBorder="1"/>
    <xf numFmtId="0" fontId="0" fillId="0" borderId="16" xfId="0" applyBorder="1"/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/>
    <xf numFmtId="0" fontId="0" fillId="0" borderId="4" xfId="0" applyBorder="1"/>
    <xf numFmtId="0" fontId="0" fillId="0" borderId="19" xfId="0" applyFill="1" applyBorder="1"/>
    <xf numFmtId="0" fontId="0" fillId="3" borderId="4" xfId="0" applyFill="1" applyBorder="1"/>
    <xf numFmtId="2" fontId="0" fillId="3" borderId="30" xfId="0" applyNumberFormat="1" applyFill="1" applyBorder="1"/>
    <xf numFmtId="0" fontId="0" fillId="5" borderId="1" xfId="0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 textRotation="90" wrapText="1"/>
    </xf>
    <xf numFmtId="0" fontId="0" fillId="5" borderId="16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2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17" xfId="0" applyFill="1" applyBorder="1" applyAlignment="1">
      <alignment vertical="center"/>
    </xf>
    <xf numFmtId="0" fontId="0" fillId="5" borderId="26" xfId="0" applyFill="1" applyBorder="1" applyAlignment="1">
      <alignment vertical="center"/>
    </xf>
    <xf numFmtId="0" fontId="0" fillId="5" borderId="27" xfId="0" applyFill="1" applyBorder="1" applyAlignment="1">
      <alignment horizontal="center" vertical="center"/>
    </xf>
    <xf numFmtId="0" fontId="0" fillId="5" borderId="3" xfId="0" applyFill="1" applyBorder="1" applyAlignment="1">
      <alignment vertical="center"/>
    </xf>
    <xf numFmtId="0" fontId="0" fillId="5" borderId="10" xfId="0" applyFill="1" applyBorder="1" applyAlignment="1">
      <alignment vertical="center" wrapText="1"/>
    </xf>
    <xf numFmtId="0" fontId="0" fillId="4" borderId="34" xfId="0" applyFill="1" applyBorder="1" applyAlignment="1">
      <alignment horizontal="center" vertical="center"/>
    </xf>
    <xf numFmtId="0" fontId="0" fillId="4" borderId="1" xfId="0" applyFill="1" applyBorder="1"/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 wrapText="1"/>
    </xf>
    <xf numFmtId="0" fontId="0" fillId="0" borderId="77" xfId="0" applyBorder="1"/>
    <xf numFmtId="0" fontId="0" fillId="0" borderId="78" xfId="0" applyBorder="1"/>
    <xf numFmtId="0" fontId="0" fillId="0" borderId="79" xfId="0" applyBorder="1"/>
    <xf numFmtId="2" fontId="0" fillId="4" borderId="29" xfId="0" applyNumberFormat="1" applyFill="1" applyBorder="1"/>
    <xf numFmtId="0" fontId="0" fillId="3" borderId="0" xfId="0" applyFill="1"/>
    <xf numFmtId="0" fontId="0" fillId="0" borderId="81" xfId="0" applyBorder="1" applyAlignment="1">
      <alignment horizontal="center" vertical="center"/>
    </xf>
    <xf numFmtId="0" fontId="0" fillId="0" borderId="31" xfId="0" applyBorder="1"/>
    <xf numFmtId="0" fontId="0" fillId="0" borderId="29" xfId="0" applyBorder="1"/>
    <xf numFmtId="0" fontId="0" fillId="3" borderId="30" xfId="0" applyFill="1" applyBorder="1"/>
    <xf numFmtId="0" fontId="0" fillId="0" borderId="19" xfId="0" applyBorder="1" applyAlignment="1">
      <alignment wrapText="1"/>
    </xf>
    <xf numFmtId="0" fontId="0" fillId="4" borderId="31" xfId="0" applyFill="1" applyBorder="1"/>
    <xf numFmtId="0" fontId="0" fillId="4" borderId="80" xfId="0" applyFill="1" applyBorder="1"/>
    <xf numFmtId="2" fontId="0" fillId="4" borderId="8" xfId="0" applyNumberFormat="1" applyFill="1" applyBorder="1"/>
    <xf numFmtId="2" fontId="0" fillId="4" borderId="7" xfId="0" applyNumberFormat="1" applyFill="1" applyBorder="1"/>
    <xf numFmtId="0" fontId="0" fillId="0" borderId="80" xfId="0" applyBorder="1"/>
    <xf numFmtId="0" fontId="6" fillId="4" borderId="13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0" fillId="5" borderId="82" xfId="0" applyFill="1" applyBorder="1" applyAlignment="1">
      <alignment horizontal="center" vertical="center"/>
    </xf>
    <xf numFmtId="0" fontId="0" fillId="5" borderId="31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2" fontId="0" fillId="4" borderId="74" xfId="1" applyNumberFormat="1" applyFont="1" applyFill="1" applyBorder="1" applyAlignment="1">
      <alignment horizontal="center"/>
    </xf>
    <xf numFmtId="0" fontId="0" fillId="4" borderId="66" xfId="0" applyFill="1" applyBorder="1" applyAlignment="1">
      <alignment wrapText="1"/>
    </xf>
    <xf numFmtId="0" fontId="0" fillId="0" borderId="13" xfId="0" applyBorder="1"/>
    <xf numFmtId="0" fontId="0" fillId="0" borderId="15" xfId="0" applyBorder="1"/>
    <xf numFmtId="0" fontId="0" fillId="0" borderId="30" xfId="0" applyBorder="1"/>
    <xf numFmtId="0" fontId="0" fillId="0" borderId="0" xfId="0" applyBorder="1" applyAlignment="1">
      <alignment horizontal="left" vertical="center" wrapText="1" indent="1"/>
    </xf>
    <xf numFmtId="4" fontId="0" fillId="0" borderId="0" xfId="0" applyNumberFormat="1"/>
    <xf numFmtId="0" fontId="0" fillId="6" borderId="11" xfId="0" applyFill="1" applyBorder="1" applyAlignment="1">
      <alignment horizontal="center"/>
    </xf>
    <xf numFmtId="2" fontId="0" fillId="6" borderId="11" xfId="1" applyNumberFormat="1" applyFont="1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2" fontId="0" fillId="6" borderId="17" xfId="1" applyNumberFormat="1" applyFont="1" applyFill="1" applyBorder="1" applyAlignment="1">
      <alignment horizontal="center"/>
    </xf>
    <xf numFmtId="0" fontId="0" fillId="6" borderId="73" xfId="0" applyFill="1" applyBorder="1" applyAlignment="1">
      <alignment horizontal="center"/>
    </xf>
    <xf numFmtId="2" fontId="0" fillId="6" borderId="73" xfId="1" applyNumberFormat="1" applyFont="1" applyFill="1" applyBorder="1" applyAlignment="1">
      <alignment horizontal="center"/>
    </xf>
    <xf numFmtId="0" fontId="0" fillId="6" borderId="32" xfId="0" applyFill="1" applyBorder="1" applyAlignment="1">
      <alignment horizontal="center"/>
    </xf>
    <xf numFmtId="2" fontId="0" fillId="6" borderId="32" xfId="1" applyNumberFormat="1" applyFont="1" applyFill="1" applyBorder="1" applyAlignment="1">
      <alignment horizontal="center"/>
    </xf>
    <xf numFmtId="0" fontId="0" fillId="6" borderId="12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31" xfId="0" applyFill="1" applyBorder="1" applyAlignment="1">
      <alignment horizontal="center" vertical="center"/>
    </xf>
    <xf numFmtId="0" fontId="0" fillId="6" borderId="29" xfId="0" applyFill="1" applyBorder="1" applyAlignment="1">
      <alignment horizontal="center" vertical="center"/>
    </xf>
    <xf numFmtId="0" fontId="0" fillId="6" borderId="30" xfId="0" applyFill="1" applyBorder="1" applyAlignment="1">
      <alignment horizontal="center" vertical="center"/>
    </xf>
    <xf numFmtId="0" fontId="0" fillId="6" borderId="17" xfId="0" applyFill="1" applyBorder="1" applyAlignment="1">
      <alignment wrapText="1"/>
    </xf>
    <xf numFmtId="0" fontId="0" fillId="6" borderId="12" xfId="0" applyFill="1" applyBorder="1" applyAlignment="1">
      <alignment vertical="center"/>
    </xf>
    <xf numFmtId="0" fontId="0" fillId="6" borderId="3" xfId="0" applyFill="1" applyBorder="1" applyAlignment="1">
      <alignment vertical="center"/>
    </xf>
    <xf numFmtId="0" fontId="0" fillId="6" borderId="10" xfId="0" applyFill="1" applyBorder="1" applyAlignment="1">
      <alignment vertical="center"/>
    </xf>
    <xf numFmtId="0" fontId="0" fillId="7" borderId="10" xfId="0" applyFill="1" applyBorder="1" applyAlignment="1">
      <alignment horizontal="center" vertical="center"/>
    </xf>
    <xf numFmtId="0" fontId="0" fillId="7" borderId="2" xfId="0" applyFont="1" applyFill="1" applyBorder="1" applyAlignment="1">
      <alignment horizontal="center" vertical="center" textRotation="90" wrapText="1"/>
    </xf>
    <xf numFmtId="0" fontId="0" fillId="7" borderId="16" xfId="0" applyFill="1" applyBorder="1" applyAlignment="1">
      <alignment horizontal="center" vertical="center" wrapText="1"/>
    </xf>
    <xf numFmtId="0" fontId="0" fillId="7" borderId="15" xfId="0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7" borderId="67" xfId="0" applyFill="1" applyBorder="1" applyAlignment="1">
      <alignment horizontal="center" vertical="center"/>
    </xf>
    <xf numFmtId="0" fontId="0" fillId="7" borderId="68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17" xfId="0" applyFill="1" applyBorder="1" applyAlignment="1">
      <alignment vertical="center"/>
    </xf>
    <xf numFmtId="0" fontId="0" fillId="7" borderId="12" xfId="0" applyFill="1" applyBorder="1" applyAlignment="1">
      <alignment vertical="center"/>
    </xf>
    <xf numFmtId="0" fontId="0" fillId="7" borderId="13" xfId="0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69" xfId="0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/>
    </xf>
    <xf numFmtId="2" fontId="0" fillId="7" borderId="75" xfId="1" applyNumberFormat="1" applyFont="1" applyFill="1" applyBorder="1" applyAlignment="1">
      <alignment horizontal="center"/>
    </xf>
    <xf numFmtId="0" fontId="0" fillId="7" borderId="28" xfId="0" applyFill="1" applyBorder="1" applyAlignment="1">
      <alignment vertical="center"/>
    </xf>
    <xf numFmtId="0" fontId="0" fillId="7" borderId="29" xfId="0" applyFill="1" applyBorder="1" applyAlignment="1">
      <alignment horizontal="center" vertical="center"/>
    </xf>
    <xf numFmtId="0" fontId="0" fillId="7" borderId="33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0" fillId="7" borderId="32" xfId="0" applyFill="1" applyBorder="1" applyAlignment="1">
      <alignment horizontal="center" vertical="center"/>
    </xf>
    <xf numFmtId="0" fontId="0" fillId="7" borderId="70" xfId="0" applyFill="1" applyBorder="1" applyAlignment="1">
      <alignment horizontal="center" vertical="center"/>
    </xf>
    <xf numFmtId="0" fontId="0" fillId="7" borderId="32" xfId="0" applyFill="1" applyBorder="1" applyAlignment="1">
      <alignment horizontal="center"/>
    </xf>
    <xf numFmtId="2" fontId="0" fillId="7" borderId="32" xfId="1" applyNumberFormat="1" applyFont="1" applyFill="1" applyBorder="1" applyAlignment="1">
      <alignment horizontal="center"/>
    </xf>
    <xf numFmtId="0" fontId="0" fillId="7" borderId="17" xfId="0" applyFill="1" applyBorder="1" applyAlignment="1">
      <alignment wrapText="1"/>
    </xf>
    <xf numFmtId="0" fontId="0" fillId="7" borderId="65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/>
    </xf>
    <xf numFmtId="2" fontId="0" fillId="7" borderId="11" xfId="1" applyNumberFormat="1" applyFont="1" applyFill="1" applyBorder="1" applyAlignment="1">
      <alignment horizontal="center"/>
    </xf>
    <xf numFmtId="0" fontId="0" fillId="7" borderId="32" xfId="0" applyFill="1" applyBorder="1" applyAlignment="1">
      <alignment wrapText="1"/>
    </xf>
    <xf numFmtId="0" fontId="0" fillId="7" borderId="76" xfId="0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 textRotation="90" wrapText="1"/>
    </xf>
    <xf numFmtId="0" fontId="2" fillId="7" borderId="7" xfId="0" applyFont="1" applyFill="1" applyBorder="1" applyAlignment="1">
      <alignment horizontal="center" vertical="center" textRotation="90" wrapText="1"/>
    </xf>
    <xf numFmtId="0" fontId="0" fillId="7" borderId="17" xfId="0" applyFill="1" applyBorder="1" applyAlignment="1">
      <alignment horizontal="center" vertical="center"/>
    </xf>
    <xf numFmtId="0" fontId="0" fillId="7" borderId="71" xfId="0" applyFill="1" applyBorder="1" applyAlignment="1">
      <alignment horizontal="center" vertical="center"/>
    </xf>
    <xf numFmtId="0" fontId="0" fillId="7" borderId="73" xfId="0" applyFill="1" applyBorder="1" applyAlignment="1">
      <alignment horizontal="center" vertical="center"/>
    </xf>
    <xf numFmtId="0" fontId="0" fillId="7" borderId="72" xfId="0" applyFill="1" applyBorder="1" applyAlignment="1">
      <alignment horizontal="center" vertical="center"/>
    </xf>
    <xf numFmtId="0" fontId="0" fillId="4" borderId="35" xfId="0" applyFill="1" applyBorder="1"/>
    <xf numFmtId="2" fontId="0" fillId="5" borderId="11" xfId="0" applyNumberFormat="1" applyFill="1" applyBorder="1" applyAlignment="1">
      <alignment horizontal="center" vertical="center"/>
    </xf>
    <xf numFmtId="2" fontId="0" fillId="5" borderId="17" xfId="0" applyNumberFormat="1" applyFill="1" applyBorder="1" applyAlignment="1">
      <alignment horizontal="center" vertical="center"/>
    </xf>
    <xf numFmtId="2" fontId="0" fillId="5" borderId="32" xfId="0" applyNumberFormat="1" applyFill="1" applyBorder="1" applyAlignment="1">
      <alignment horizontal="center"/>
    </xf>
    <xf numFmtId="2" fontId="0" fillId="7" borderId="14" xfId="0" applyNumberFormat="1" applyFont="1" applyFill="1" applyBorder="1" applyAlignment="1">
      <alignment horizontal="center" vertical="center"/>
    </xf>
    <xf numFmtId="0" fontId="11" fillId="3" borderId="0" xfId="0" applyFont="1" applyFill="1"/>
    <xf numFmtId="0" fontId="0" fillId="6" borderId="19" xfId="0" applyFill="1" applyBorder="1" applyAlignment="1">
      <alignment horizontal="center" vertical="center" textRotation="90"/>
    </xf>
    <xf numFmtId="0" fontId="0" fillId="6" borderId="1" xfId="0" applyFill="1" applyBorder="1" applyAlignment="1">
      <alignment horizontal="center" vertical="center" textRotation="90"/>
    </xf>
    <xf numFmtId="0" fontId="0" fillId="6" borderId="4" xfId="0" applyFill="1" applyBorder="1" applyAlignment="1">
      <alignment horizontal="center" vertical="center" textRotation="90"/>
    </xf>
    <xf numFmtId="4" fontId="0" fillId="0" borderId="52" xfId="0" applyNumberFormat="1" applyFill="1" applyBorder="1"/>
    <xf numFmtId="4" fontId="0" fillId="0" borderId="46" xfId="0" applyNumberFormat="1" applyBorder="1"/>
    <xf numFmtId="4" fontId="0" fillId="0" borderId="53" xfId="0" applyNumberFormat="1" applyFill="1" applyBorder="1"/>
    <xf numFmtId="0" fontId="0" fillId="0" borderId="19" xfId="0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0" fillId="0" borderId="31" xfId="0" applyBorder="1" applyAlignment="1">
      <alignment horizontal="right" wrapText="1"/>
    </xf>
    <xf numFmtId="0" fontId="0" fillId="0" borderId="29" xfId="0" applyBorder="1" applyAlignment="1">
      <alignment horizontal="right" wrapText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colors>
    <mruColors>
      <color rgb="FFFFEBEB"/>
      <color rgb="FFFFD5D5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1"/>
  <sheetViews>
    <sheetView zoomScale="70" zoomScaleNormal="70" workbookViewId="0">
      <selection activeCell="AL5" sqref="AL5:AL37"/>
    </sheetView>
  </sheetViews>
  <sheetFormatPr defaultRowHeight="15" x14ac:dyDescent="0.25"/>
  <cols>
    <col min="1" max="1" width="49.5703125" bestFit="1" customWidth="1"/>
    <col min="2" max="2" width="12.5703125" bestFit="1" customWidth="1"/>
  </cols>
  <sheetData>
    <row r="1" spans="1:38" ht="21" x14ac:dyDescent="0.35">
      <c r="A1" s="36" t="s">
        <v>129</v>
      </c>
    </row>
    <row r="2" spans="1:38" ht="17.25" x14ac:dyDescent="0.3">
      <c r="A2" s="37" t="s">
        <v>62</v>
      </c>
    </row>
    <row r="3" spans="1:38" ht="15.75" thickBot="1" x14ac:dyDescent="0.3"/>
    <row r="4" spans="1:38" ht="16.5" thickTop="1" thickBot="1" x14ac:dyDescent="0.3">
      <c r="A4" s="60" t="s">
        <v>63</v>
      </c>
      <c r="B4" s="61" t="s">
        <v>26</v>
      </c>
      <c r="C4" s="39" t="s">
        <v>66</v>
      </c>
      <c r="D4" s="39" t="s">
        <v>132</v>
      </c>
      <c r="E4" s="39" t="s">
        <v>67</v>
      </c>
      <c r="F4" s="39" t="s">
        <v>68</v>
      </c>
      <c r="G4" s="39" t="s">
        <v>133</v>
      </c>
      <c r="H4" s="39" t="s">
        <v>69</v>
      </c>
      <c r="I4" s="39" t="s">
        <v>70</v>
      </c>
      <c r="J4" s="39" t="s">
        <v>71</v>
      </c>
      <c r="K4" s="39" t="s">
        <v>72</v>
      </c>
      <c r="L4" s="39" t="s">
        <v>73</v>
      </c>
      <c r="M4" s="39" t="s">
        <v>74</v>
      </c>
      <c r="N4" s="39" t="s">
        <v>75</v>
      </c>
      <c r="O4" s="39" t="s">
        <v>76</v>
      </c>
      <c r="P4" s="39" t="s">
        <v>77</v>
      </c>
      <c r="Q4" s="39" t="s">
        <v>78</v>
      </c>
      <c r="R4" s="39" t="s">
        <v>112</v>
      </c>
      <c r="S4" s="39" t="s">
        <v>113</v>
      </c>
      <c r="T4" s="39" t="s">
        <v>114</v>
      </c>
      <c r="U4" s="39" t="s">
        <v>79</v>
      </c>
      <c r="V4" s="39" t="s">
        <v>134</v>
      </c>
      <c r="W4" s="39" t="s">
        <v>80</v>
      </c>
      <c r="X4" s="39" t="s">
        <v>81</v>
      </c>
      <c r="Y4" s="39" t="s">
        <v>82</v>
      </c>
      <c r="Z4" s="39" t="s">
        <v>83</v>
      </c>
      <c r="AA4" s="39" t="s">
        <v>135</v>
      </c>
      <c r="AB4" s="39" t="s">
        <v>84</v>
      </c>
      <c r="AC4" s="39" t="s">
        <v>85</v>
      </c>
      <c r="AD4" s="39" t="s">
        <v>86</v>
      </c>
      <c r="AE4" s="39" t="s">
        <v>87</v>
      </c>
      <c r="AF4" s="39" t="s">
        <v>88</v>
      </c>
      <c r="AG4" s="39" t="s">
        <v>89</v>
      </c>
      <c r="AH4" s="39" t="s">
        <v>90</v>
      </c>
      <c r="AI4" s="40" t="s">
        <v>91</v>
      </c>
      <c r="AK4" t="s">
        <v>64</v>
      </c>
      <c r="AL4" t="s">
        <v>65</v>
      </c>
    </row>
    <row r="5" spans="1:38" ht="15.75" thickTop="1" x14ac:dyDescent="0.25">
      <c r="A5" s="55" t="s">
        <v>3</v>
      </c>
      <c r="B5" s="56">
        <v>2948400.0000000005</v>
      </c>
      <c r="C5" s="35">
        <v>32.400000000000006</v>
      </c>
      <c r="D5" s="35">
        <v>1.0000000000000002</v>
      </c>
      <c r="E5" s="35">
        <v>0</v>
      </c>
      <c r="F5" s="35">
        <v>1.6861512186494568E-16</v>
      </c>
      <c r="G5" s="35">
        <v>2.2482016248659424E-16</v>
      </c>
      <c r="H5" s="35">
        <v>0</v>
      </c>
      <c r="I5" s="35">
        <v>0</v>
      </c>
      <c r="J5" s="35">
        <v>0</v>
      </c>
      <c r="K5" s="35">
        <v>0</v>
      </c>
      <c r="L5" s="35">
        <v>0</v>
      </c>
      <c r="M5" s="35">
        <v>0</v>
      </c>
      <c r="N5" s="35">
        <v>0</v>
      </c>
      <c r="O5" s="35">
        <v>0</v>
      </c>
      <c r="P5" s="35">
        <v>0</v>
      </c>
      <c r="Q5" s="35">
        <v>0</v>
      </c>
      <c r="R5" s="35">
        <v>0</v>
      </c>
      <c r="S5" s="35">
        <v>0</v>
      </c>
      <c r="T5" s="35">
        <v>0</v>
      </c>
      <c r="U5" s="35">
        <v>7.02563007770607E-18</v>
      </c>
      <c r="V5" s="35">
        <v>0</v>
      </c>
      <c r="W5" s="35">
        <v>0</v>
      </c>
      <c r="X5" s="35">
        <v>0</v>
      </c>
      <c r="Y5" s="35">
        <v>0</v>
      </c>
      <c r="Z5" s="35">
        <v>7.02563007770607E-18</v>
      </c>
      <c r="AA5" s="35">
        <v>0</v>
      </c>
      <c r="AB5" s="35">
        <v>0</v>
      </c>
      <c r="AC5" s="35">
        <v>0</v>
      </c>
      <c r="AD5" s="35">
        <v>0</v>
      </c>
      <c r="AE5" s="35">
        <v>0</v>
      </c>
      <c r="AF5" s="35">
        <v>0</v>
      </c>
      <c r="AG5" s="35">
        <v>0</v>
      </c>
      <c r="AH5" s="35">
        <v>0</v>
      </c>
      <c r="AI5" s="38">
        <v>0</v>
      </c>
      <c r="AK5" s="65"/>
      <c r="AL5" s="65"/>
    </row>
    <row r="6" spans="1:38" x14ac:dyDescent="0.25">
      <c r="A6" s="55" t="s">
        <v>23</v>
      </c>
      <c r="B6" s="56">
        <v>745249202.11804819</v>
      </c>
      <c r="C6" s="35">
        <v>8086.2029268661527</v>
      </c>
      <c r="D6" s="35">
        <v>249.57416440944917</v>
      </c>
      <c r="E6" s="35">
        <v>354.32040944881919</v>
      </c>
      <c r="F6" s="35">
        <v>343.02040944881929</v>
      </c>
      <c r="G6" s="35">
        <v>280.42040944881927</v>
      </c>
      <c r="H6" s="35">
        <v>2.4174173228346483</v>
      </c>
      <c r="I6" s="35">
        <v>1</v>
      </c>
      <c r="J6" s="35">
        <v>1</v>
      </c>
      <c r="K6" s="35">
        <v>1</v>
      </c>
      <c r="L6" s="35">
        <v>1</v>
      </c>
      <c r="M6" s="35">
        <v>1</v>
      </c>
      <c r="N6" s="35">
        <v>1</v>
      </c>
      <c r="O6" s="35">
        <v>1</v>
      </c>
      <c r="P6" s="35">
        <v>1</v>
      </c>
      <c r="Q6" s="35">
        <v>1</v>
      </c>
      <c r="R6" s="35">
        <v>1</v>
      </c>
      <c r="S6" s="35">
        <v>1</v>
      </c>
      <c r="T6" s="35">
        <v>1</v>
      </c>
      <c r="U6" s="35">
        <v>2.3674173228346498</v>
      </c>
      <c r="V6" s="35">
        <v>2.6530000000000005</v>
      </c>
      <c r="W6" s="35">
        <v>2.7729999999999997</v>
      </c>
      <c r="X6" s="35">
        <v>2.5629999999999997</v>
      </c>
      <c r="Y6" s="35">
        <v>1.3330000000000002</v>
      </c>
      <c r="Z6" s="35">
        <v>2.3230000000000022</v>
      </c>
      <c r="AA6" s="35">
        <v>3.605</v>
      </c>
      <c r="AB6" s="35">
        <v>1</v>
      </c>
      <c r="AC6" s="35">
        <v>1</v>
      </c>
      <c r="AD6" s="35">
        <v>1</v>
      </c>
      <c r="AE6" s="35">
        <v>1</v>
      </c>
      <c r="AF6" s="35">
        <v>1</v>
      </c>
      <c r="AG6" s="35">
        <v>1</v>
      </c>
      <c r="AH6" s="35">
        <v>1</v>
      </c>
      <c r="AI6" s="38">
        <v>1</v>
      </c>
      <c r="AK6" s="66"/>
      <c r="AL6" s="66"/>
    </row>
    <row r="7" spans="1:38" x14ac:dyDescent="0.25">
      <c r="A7" s="55" t="s">
        <v>6</v>
      </c>
      <c r="B7" s="56">
        <v>2647701.0000000005</v>
      </c>
      <c r="C7" s="35">
        <v>28.836000000000006</v>
      </c>
      <c r="D7" s="35">
        <v>0.89000000000000024</v>
      </c>
      <c r="E7" s="35">
        <v>1</v>
      </c>
      <c r="F7" s="35">
        <v>1</v>
      </c>
      <c r="G7" s="35">
        <v>1.0000000000000002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1.3191704673065631E-17</v>
      </c>
      <c r="V7" s="35">
        <v>0</v>
      </c>
      <c r="W7" s="35">
        <v>0</v>
      </c>
      <c r="X7" s="35">
        <v>0</v>
      </c>
      <c r="Y7" s="35">
        <v>0</v>
      </c>
      <c r="Z7" s="35">
        <v>6.2528107691584024E-18</v>
      </c>
      <c r="AA7" s="35">
        <v>0</v>
      </c>
      <c r="AB7" s="35">
        <v>0</v>
      </c>
      <c r="AC7" s="35">
        <v>0</v>
      </c>
      <c r="AD7" s="35">
        <v>0</v>
      </c>
      <c r="AE7" s="35">
        <v>0</v>
      </c>
      <c r="AF7" s="35">
        <v>0</v>
      </c>
      <c r="AG7" s="35">
        <v>0</v>
      </c>
      <c r="AH7" s="35">
        <v>0</v>
      </c>
      <c r="AI7" s="38">
        <v>0</v>
      </c>
      <c r="AK7" s="66"/>
      <c r="AL7" s="66"/>
    </row>
    <row r="8" spans="1:38" x14ac:dyDescent="0.25">
      <c r="A8" s="55" t="s">
        <v>4</v>
      </c>
      <c r="B8" s="56">
        <v>115122</v>
      </c>
      <c r="C8" s="35">
        <v>0</v>
      </c>
      <c r="D8" s="35">
        <v>0</v>
      </c>
      <c r="E8" s="35">
        <v>1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5">
        <v>0</v>
      </c>
      <c r="AF8" s="35">
        <v>0</v>
      </c>
      <c r="AG8" s="35">
        <v>0</v>
      </c>
      <c r="AH8" s="35">
        <v>0</v>
      </c>
      <c r="AI8" s="38">
        <v>0</v>
      </c>
      <c r="AK8" s="66"/>
      <c r="AL8" s="66"/>
    </row>
    <row r="9" spans="1:38" x14ac:dyDescent="0.25">
      <c r="A9" s="55" t="s">
        <v>5</v>
      </c>
      <c r="B9" s="56">
        <v>91497</v>
      </c>
      <c r="C9" s="35">
        <v>0</v>
      </c>
      <c r="D9" s="35">
        <v>0</v>
      </c>
      <c r="E9" s="35">
        <v>0</v>
      </c>
      <c r="F9" s="35">
        <v>-1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5">
        <v>0</v>
      </c>
      <c r="AF9" s="35">
        <v>0</v>
      </c>
      <c r="AG9" s="35">
        <v>0</v>
      </c>
      <c r="AH9" s="35">
        <v>0</v>
      </c>
      <c r="AI9" s="38">
        <v>0</v>
      </c>
      <c r="AK9" s="66"/>
      <c r="AL9" s="66"/>
    </row>
    <row r="10" spans="1:38" x14ac:dyDescent="0.25">
      <c r="A10" s="55" t="s">
        <v>115</v>
      </c>
      <c r="B10" s="56">
        <v>307133316.0000003</v>
      </c>
      <c r="C10" s="35">
        <v>3344.9760000000033</v>
      </c>
      <c r="D10" s="35">
        <v>103.24000000000011</v>
      </c>
      <c r="E10" s="35">
        <v>116.00000000000009</v>
      </c>
      <c r="F10" s="35">
        <v>116.00000000000009</v>
      </c>
      <c r="G10" s="35">
        <v>116.00000000000011</v>
      </c>
      <c r="H10" s="35">
        <v>1.0000000000000009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1.5302377420756143E-15</v>
      </c>
      <c r="V10" s="35">
        <v>0</v>
      </c>
      <c r="W10" s="35">
        <v>0</v>
      </c>
      <c r="X10" s="35">
        <v>0</v>
      </c>
      <c r="Y10" s="35">
        <v>0</v>
      </c>
      <c r="Z10" s="35">
        <v>7.2532604922237525E-16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  <c r="AF10" s="35">
        <v>0</v>
      </c>
      <c r="AG10" s="35">
        <v>0</v>
      </c>
      <c r="AH10" s="35">
        <v>0</v>
      </c>
      <c r="AI10" s="38">
        <v>0</v>
      </c>
      <c r="AK10" s="66"/>
      <c r="AL10" s="66"/>
    </row>
    <row r="11" spans="1:38" x14ac:dyDescent="0.25">
      <c r="A11" s="55" t="s">
        <v>116</v>
      </c>
      <c r="B11" s="56">
        <v>264134651.76000026</v>
      </c>
      <c r="C11" s="35">
        <v>2876.6793600000028</v>
      </c>
      <c r="D11" s="35">
        <v>88.786400000000086</v>
      </c>
      <c r="E11" s="35">
        <v>99.760000000000076</v>
      </c>
      <c r="F11" s="35">
        <v>99.760000000000076</v>
      </c>
      <c r="G11" s="35">
        <v>99.76000000000009</v>
      </c>
      <c r="H11" s="35">
        <v>0.86000000000000076</v>
      </c>
      <c r="I11" s="35">
        <v>1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1.3160044581850283E-15</v>
      </c>
      <c r="V11" s="35">
        <v>0</v>
      </c>
      <c r="W11" s="35">
        <v>0</v>
      </c>
      <c r="X11" s="35">
        <v>0</v>
      </c>
      <c r="Y11" s="35">
        <v>0</v>
      </c>
      <c r="Z11" s="35">
        <v>6.2378040233124271E-16</v>
      </c>
      <c r="AA11" s="35">
        <v>0</v>
      </c>
      <c r="AB11" s="35">
        <v>0</v>
      </c>
      <c r="AC11" s="35">
        <v>0</v>
      </c>
      <c r="AD11" s="35">
        <v>0</v>
      </c>
      <c r="AE11" s="35">
        <v>0</v>
      </c>
      <c r="AF11" s="35">
        <v>0</v>
      </c>
      <c r="AG11" s="35">
        <v>0</v>
      </c>
      <c r="AH11" s="35">
        <v>0</v>
      </c>
      <c r="AI11" s="38">
        <v>0</v>
      </c>
      <c r="AK11" s="66"/>
      <c r="AL11" s="66"/>
    </row>
    <row r="12" spans="1:38" x14ac:dyDescent="0.25">
      <c r="A12" s="55" t="s">
        <v>117</v>
      </c>
      <c r="B12" s="56">
        <v>24570665.28000002</v>
      </c>
      <c r="C12" s="35">
        <v>267.59808000000021</v>
      </c>
      <c r="D12" s="35">
        <v>8.259200000000007</v>
      </c>
      <c r="E12" s="35">
        <v>9.2800000000000065</v>
      </c>
      <c r="F12" s="35">
        <v>9.2800000000000082</v>
      </c>
      <c r="G12" s="35">
        <v>9.2800000000000082</v>
      </c>
      <c r="H12" s="35">
        <v>8.0000000000000071E-2</v>
      </c>
      <c r="I12" s="35">
        <v>0</v>
      </c>
      <c r="J12" s="35">
        <v>1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1.2241901936604914E-16</v>
      </c>
      <c r="V12" s="35">
        <v>0</v>
      </c>
      <c r="W12" s="35">
        <v>0</v>
      </c>
      <c r="X12" s="35">
        <v>0</v>
      </c>
      <c r="Y12" s="35">
        <v>0</v>
      </c>
      <c r="Z12" s="35">
        <v>5.8026083937790008E-17</v>
      </c>
      <c r="AA12" s="35">
        <v>0</v>
      </c>
      <c r="AB12" s="35">
        <v>0</v>
      </c>
      <c r="AC12" s="35">
        <v>0</v>
      </c>
      <c r="AD12" s="35">
        <v>0</v>
      </c>
      <c r="AE12" s="35">
        <v>0</v>
      </c>
      <c r="AF12" s="35">
        <v>0</v>
      </c>
      <c r="AG12" s="35">
        <v>0</v>
      </c>
      <c r="AH12" s="35">
        <v>0</v>
      </c>
      <c r="AI12" s="38">
        <v>0</v>
      </c>
      <c r="AK12" s="66"/>
      <c r="AL12" s="66"/>
    </row>
    <row r="13" spans="1:38" x14ac:dyDescent="0.25">
      <c r="A13" s="55" t="s">
        <v>8</v>
      </c>
      <c r="B13" s="56">
        <v>6142666.320000005</v>
      </c>
      <c r="C13" s="35">
        <v>66.899520000000052</v>
      </c>
      <c r="D13" s="35">
        <v>2.0648000000000017</v>
      </c>
      <c r="E13" s="35">
        <v>2.3200000000000016</v>
      </c>
      <c r="F13" s="35">
        <v>2.3200000000000021</v>
      </c>
      <c r="G13" s="35">
        <v>2.3200000000000021</v>
      </c>
      <c r="H13" s="35">
        <v>2.0000000000000018E-2</v>
      </c>
      <c r="I13" s="35">
        <v>0</v>
      </c>
      <c r="J13" s="35">
        <v>0</v>
      </c>
      <c r="K13" s="35">
        <v>1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3.0604754841512286E-17</v>
      </c>
      <c r="V13" s="35">
        <v>0</v>
      </c>
      <c r="W13" s="35">
        <v>0</v>
      </c>
      <c r="X13" s="35">
        <v>0</v>
      </c>
      <c r="Y13" s="35">
        <v>0</v>
      </c>
      <c r="Z13" s="35">
        <v>1.4506520984447502E-17</v>
      </c>
      <c r="AA13" s="35">
        <v>0</v>
      </c>
      <c r="AB13" s="35">
        <v>0</v>
      </c>
      <c r="AC13" s="35">
        <v>0</v>
      </c>
      <c r="AD13" s="35">
        <v>0</v>
      </c>
      <c r="AE13" s="35">
        <v>0</v>
      </c>
      <c r="AF13" s="35">
        <v>0</v>
      </c>
      <c r="AG13" s="35">
        <v>0</v>
      </c>
      <c r="AH13" s="35">
        <v>0</v>
      </c>
      <c r="AI13" s="38">
        <v>0</v>
      </c>
      <c r="AK13" s="66"/>
      <c r="AL13" s="66"/>
    </row>
    <row r="14" spans="1:38" x14ac:dyDescent="0.25">
      <c r="A14" s="55" t="s">
        <v>9</v>
      </c>
      <c r="B14" s="56">
        <v>12285332.64000001</v>
      </c>
      <c r="C14" s="35">
        <v>133.7990400000001</v>
      </c>
      <c r="D14" s="35">
        <v>4.1296000000000035</v>
      </c>
      <c r="E14" s="35">
        <v>4.6400000000000032</v>
      </c>
      <c r="F14" s="35">
        <v>4.6400000000000041</v>
      </c>
      <c r="G14" s="35">
        <v>4.6400000000000041</v>
      </c>
      <c r="H14" s="35">
        <v>4.0000000000000036E-2</v>
      </c>
      <c r="I14" s="35">
        <v>0</v>
      </c>
      <c r="J14" s="35">
        <v>0</v>
      </c>
      <c r="K14" s="35">
        <v>0</v>
      </c>
      <c r="L14" s="35">
        <v>1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6.1209509683024572E-17</v>
      </c>
      <c r="V14" s="35">
        <v>0</v>
      </c>
      <c r="W14" s="35">
        <v>0</v>
      </c>
      <c r="X14" s="35">
        <v>0</v>
      </c>
      <c r="Y14" s="35">
        <v>0</v>
      </c>
      <c r="Z14" s="35">
        <v>2.9013041968895004E-17</v>
      </c>
      <c r="AA14" s="35">
        <v>0</v>
      </c>
      <c r="AB14" s="35">
        <v>0</v>
      </c>
      <c r="AC14" s="35">
        <v>0</v>
      </c>
      <c r="AD14" s="35">
        <v>0</v>
      </c>
      <c r="AE14" s="35">
        <v>0</v>
      </c>
      <c r="AF14" s="35">
        <v>0</v>
      </c>
      <c r="AG14" s="35">
        <v>0</v>
      </c>
      <c r="AH14" s="35">
        <v>0</v>
      </c>
      <c r="AI14" s="38">
        <v>0</v>
      </c>
      <c r="AK14" s="66"/>
      <c r="AL14" s="66"/>
    </row>
    <row r="15" spans="1:38" x14ac:dyDescent="0.25">
      <c r="A15" s="55" t="s">
        <v>10</v>
      </c>
      <c r="B15" s="56">
        <v>9213999.4800000098</v>
      </c>
      <c r="C15" s="35">
        <v>100.34928000000011</v>
      </c>
      <c r="D15" s="35">
        <v>3.0972000000000035</v>
      </c>
      <c r="E15" s="35">
        <v>3.4800000000000026</v>
      </c>
      <c r="F15" s="35">
        <v>3.4800000000000026</v>
      </c>
      <c r="G15" s="35">
        <v>3.4800000000000035</v>
      </c>
      <c r="H15" s="35">
        <v>3.0000000000000027E-2</v>
      </c>
      <c r="I15" s="35">
        <v>0</v>
      </c>
      <c r="J15" s="35">
        <v>0</v>
      </c>
      <c r="K15" s="35">
        <v>0</v>
      </c>
      <c r="L15" s="35">
        <v>0</v>
      </c>
      <c r="M15" s="35">
        <v>1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4.5907132262268435E-17</v>
      </c>
      <c r="V15" s="35">
        <v>0</v>
      </c>
      <c r="W15" s="35">
        <v>0</v>
      </c>
      <c r="X15" s="35">
        <v>0</v>
      </c>
      <c r="Y15" s="35">
        <v>0</v>
      </c>
      <c r="Z15" s="35">
        <v>2.1759781476671259E-17</v>
      </c>
      <c r="AA15" s="35">
        <v>0</v>
      </c>
      <c r="AB15" s="35">
        <v>0</v>
      </c>
      <c r="AC15" s="35">
        <v>0</v>
      </c>
      <c r="AD15" s="35">
        <v>0</v>
      </c>
      <c r="AE15" s="35">
        <v>0</v>
      </c>
      <c r="AF15" s="35">
        <v>0</v>
      </c>
      <c r="AG15" s="35">
        <v>0</v>
      </c>
      <c r="AH15" s="35">
        <v>0</v>
      </c>
      <c r="AI15" s="38">
        <v>0</v>
      </c>
      <c r="AK15" s="66"/>
      <c r="AL15" s="66"/>
    </row>
    <row r="16" spans="1:38" x14ac:dyDescent="0.25">
      <c r="A16" s="55" t="s">
        <v>11</v>
      </c>
      <c r="B16" s="56">
        <v>39927331.080000035</v>
      </c>
      <c r="C16" s="35">
        <v>434.8468800000004</v>
      </c>
      <c r="D16" s="35">
        <v>13.421200000000013</v>
      </c>
      <c r="E16" s="35">
        <v>15.080000000000011</v>
      </c>
      <c r="F16" s="35">
        <v>15.080000000000011</v>
      </c>
      <c r="G16" s="35">
        <v>15.080000000000014</v>
      </c>
      <c r="H16" s="35">
        <v>0.13000000000000012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1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1.9893090646982984E-16</v>
      </c>
      <c r="V16" s="35">
        <v>0</v>
      </c>
      <c r="W16" s="35">
        <v>0</v>
      </c>
      <c r="X16" s="35">
        <v>0</v>
      </c>
      <c r="Y16" s="35">
        <v>0</v>
      </c>
      <c r="Z16" s="35">
        <v>9.4292386398908776E-17</v>
      </c>
      <c r="AA16" s="35">
        <v>0</v>
      </c>
      <c r="AB16" s="35">
        <v>0</v>
      </c>
      <c r="AC16" s="35">
        <v>0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  <c r="AI16" s="38">
        <v>0</v>
      </c>
      <c r="AK16" s="66"/>
      <c r="AL16" s="66"/>
    </row>
    <row r="17" spans="1:38" x14ac:dyDescent="0.25">
      <c r="A17" s="55" t="s">
        <v>12</v>
      </c>
      <c r="B17" s="56">
        <v>30713331.600000024</v>
      </c>
      <c r="C17" s="35">
        <v>334.49760000000026</v>
      </c>
      <c r="D17" s="35">
        <v>10.324000000000009</v>
      </c>
      <c r="E17" s="35">
        <v>11.600000000000009</v>
      </c>
      <c r="F17" s="35">
        <v>11.60000000000001</v>
      </c>
      <c r="G17" s="35">
        <v>11.60000000000001</v>
      </c>
      <c r="H17" s="35">
        <v>0.10000000000000009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1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1.5302377420756142E-16</v>
      </c>
      <c r="V17" s="35">
        <v>0</v>
      </c>
      <c r="W17" s="35">
        <v>0</v>
      </c>
      <c r="X17" s="35">
        <v>0</v>
      </c>
      <c r="Y17" s="35">
        <v>0</v>
      </c>
      <c r="Z17" s="35">
        <v>7.253260492223751E-17</v>
      </c>
      <c r="AA17" s="35">
        <v>0</v>
      </c>
      <c r="AB17" s="35">
        <v>0</v>
      </c>
      <c r="AC17" s="35">
        <v>0</v>
      </c>
      <c r="AD17" s="35">
        <v>0</v>
      </c>
      <c r="AE17" s="35">
        <v>0</v>
      </c>
      <c r="AF17" s="35">
        <v>0</v>
      </c>
      <c r="AG17" s="35">
        <v>0</v>
      </c>
      <c r="AH17" s="35">
        <v>0</v>
      </c>
      <c r="AI17" s="38">
        <v>0</v>
      </c>
      <c r="AK17" s="66"/>
      <c r="AL17" s="66"/>
    </row>
    <row r="18" spans="1:38" x14ac:dyDescent="0.25">
      <c r="A18" s="55" t="s">
        <v>13</v>
      </c>
      <c r="B18" s="56">
        <v>12285332.64000001</v>
      </c>
      <c r="C18" s="35">
        <v>133.7990400000001</v>
      </c>
      <c r="D18" s="35">
        <v>4.1296000000000035</v>
      </c>
      <c r="E18" s="35">
        <v>4.6400000000000032</v>
      </c>
      <c r="F18" s="35">
        <v>4.6400000000000041</v>
      </c>
      <c r="G18" s="35">
        <v>4.6400000000000041</v>
      </c>
      <c r="H18" s="35">
        <v>4.0000000000000036E-2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1</v>
      </c>
      <c r="Q18" s="35">
        <v>0</v>
      </c>
      <c r="R18" s="35">
        <v>0</v>
      </c>
      <c r="S18" s="35">
        <v>0</v>
      </c>
      <c r="T18" s="35">
        <v>0</v>
      </c>
      <c r="U18" s="35">
        <v>6.1209509683024572E-17</v>
      </c>
      <c r="V18" s="35">
        <v>0</v>
      </c>
      <c r="W18" s="35">
        <v>0</v>
      </c>
      <c r="X18" s="35">
        <v>0</v>
      </c>
      <c r="Y18" s="35">
        <v>0</v>
      </c>
      <c r="Z18" s="35">
        <v>2.9013041968895004E-17</v>
      </c>
      <c r="AA18" s="35">
        <v>0</v>
      </c>
      <c r="AB18" s="35">
        <v>0</v>
      </c>
      <c r="AC18" s="35">
        <v>0</v>
      </c>
      <c r="AD18" s="35">
        <v>0</v>
      </c>
      <c r="AE18" s="35">
        <v>0</v>
      </c>
      <c r="AF18" s="35">
        <v>0</v>
      </c>
      <c r="AG18" s="35">
        <v>0</v>
      </c>
      <c r="AH18" s="35">
        <v>0</v>
      </c>
      <c r="AI18" s="38">
        <v>0</v>
      </c>
      <c r="AK18" s="66"/>
      <c r="AL18" s="66"/>
    </row>
    <row r="19" spans="1:38" x14ac:dyDescent="0.25">
      <c r="A19" s="55" t="s">
        <v>14</v>
      </c>
      <c r="B19" s="56">
        <v>107496660.60000011</v>
      </c>
      <c r="C19" s="35">
        <v>1170.7416000000012</v>
      </c>
      <c r="D19" s="35">
        <v>36.134000000000036</v>
      </c>
      <c r="E19" s="35">
        <v>40.60000000000003</v>
      </c>
      <c r="F19" s="35">
        <v>40.60000000000003</v>
      </c>
      <c r="G19" s="35">
        <v>40.600000000000037</v>
      </c>
      <c r="H19" s="35">
        <v>0.35000000000000031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1</v>
      </c>
      <c r="R19" s="35">
        <v>0</v>
      </c>
      <c r="S19" s="35">
        <v>0</v>
      </c>
      <c r="T19" s="35">
        <v>0</v>
      </c>
      <c r="U19" s="35">
        <v>5.3558320972646498E-16</v>
      </c>
      <c r="V19" s="35">
        <v>0</v>
      </c>
      <c r="W19" s="35">
        <v>0</v>
      </c>
      <c r="X19" s="35">
        <v>0</v>
      </c>
      <c r="Y19" s="35">
        <v>0</v>
      </c>
      <c r="Z19" s="35">
        <v>2.5386411722783135E-16</v>
      </c>
      <c r="AA19" s="35">
        <v>0</v>
      </c>
      <c r="AB19" s="35">
        <v>0</v>
      </c>
      <c r="AC19" s="35">
        <v>0</v>
      </c>
      <c r="AD19" s="35">
        <v>0</v>
      </c>
      <c r="AE19" s="35">
        <v>0</v>
      </c>
      <c r="AF19" s="35">
        <v>0</v>
      </c>
      <c r="AG19" s="35">
        <v>0</v>
      </c>
      <c r="AH19" s="35">
        <v>0</v>
      </c>
      <c r="AI19" s="38">
        <v>0</v>
      </c>
      <c r="AK19" s="66"/>
      <c r="AL19" s="66"/>
    </row>
    <row r="20" spans="1:38" x14ac:dyDescent="0.25">
      <c r="A20" s="55" t="s">
        <v>104</v>
      </c>
      <c r="B20" s="56">
        <v>506769971.40000051</v>
      </c>
      <c r="C20" s="35">
        <v>5519.2104000000054</v>
      </c>
      <c r="D20" s="35">
        <v>170.34600000000017</v>
      </c>
      <c r="E20" s="35">
        <v>191.40000000000018</v>
      </c>
      <c r="F20" s="35">
        <v>191.40000000000018</v>
      </c>
      <c r="G20" s="35">
        <v>191.4000000000002</v>
      </c>
      <c r="H20" s="35">
        <v>1.6500000000000019</v>
      </c>
      <c r="I20" s="35">
        <v>1</v>
      </c>
      <c r="J20" s="35">
        <v>1</v>
      </c>
      <c r="K20" s="35">
        <v>1</v>
      </c>
      <c r="L20" s="35">
        <v>1</v>
      </c>
      <c r="M20" s="35">
        <v>1</v>
      </c>
      <c r="N20" s="35">
        <v>1</v>
      </c>
      <c r="O20" s="35">
        <v>1</v>
      </c>
      <c r="P20" s="35">
        <v>1</v>
      </c>
      <c r="Q20" s="35">
        <v>1</v>
      </c>
      <c r="R20" s="35">
        <v>1</v>
      </c>
      <c r="S20" s="35">
        <v>0</v>
      </c>
      <c r="T20" s="35">
        <v>0</v>
      </c>
      <c r="U20" s="35">
        <v>2.5248922744247637E-15</v>
      </c>
      <c r="V20" s="35">
        <v>0</v>
      </c>
      <c r="W20" s="35">
        <v>0</v>
      </c>
      <c r="X20" s="35">
        <v>0</v>
      </c>
      <c r="Y20" s="35">
        <v>0</v>
      </c>
      <c r="Z20" s="35">
        <v>1.1967879812169192E-15</v>
      </c>
      <c r="AA20" s="35">
        <v>0</v>
      </c>
      <c r="AB20" s="35">
        <v>0</v>
      </c>
      <c r="AC20" s="35">
        <v>0</v>
      </c>
      <c r="AD20" s="35">
        <v>0</v>
      </c>
      <c r="AE20" s="35">
        <v>0</v>
      </c>
      <c r="AF20" s="35">
        <v>0</v>
      </c>
      <c r="AG20" s="35">
        <v>0</v>
      </c>
      <c r="AH20" s="35">
        <v>0</v>
      </c>
      <c r="AI20" s="38">
        <v>0</v>
      </c>
      <c r="AK20" s="66"/>
      <c r="AL20" s="66"/>
    </row>
    <row r="21" spans="1:38" x14ac:dyDescent="0.25">
      <c r="A21" s="55" t="s">
        <v>2</v>
      </c>
      <c r="B21" s="56">
        <v>91000.000000000015</v>
      </c>
      <c r="C21" s="35">
        <v>1.0000000000000002</v>
      </c>
      <c r="D21" s="35">
        <v>6.9388939039072284E-18</v>
      </c>
      <c r="E21" s="35">
        <v>0</v>
      </c>
      <c r="F21" s="35">
        <v>1.5407439555097887E-33</v>
      </c>
      <c r="G21" s="35">
        <v>6.9388939039072299E-18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4.8148248609680896E-35</v>
      </c>
      <c r="V21" s="35">
        <v>0</v>
      </c>
      <c r="W21" s="35">
        <v>0</v>
      </c>
      <c r="X21" s="35">
        <v>0</v>
      </c>
      <c r="Y21" s="35">
        <v>0</v>
      </c>
      <c r="Z21" s="35">
        <v>2.1684043449710093E-19</v>
      </c>
      <c r="AA21" s="35">
        <v>0</v>
      </c>
      <c r="AB21" s="35">
        <v>0</v>
      </c>
      <c r="AC21" s="35">
        <v>0</v>
      </c>
      <c r="AD21" s="35">
        <v>0</v>
      </c>
      <c r="AE21" s="35">
        <v>0</v>
      </c>
      <c r="AF21" s="35">
        <v>0</v>
      </c>
      <c r="AG21" s="35">
        <v>0</v>
      </c>
      <c r="AH21" s="35">
        <v>0</v>
      </c>
      <c r="AI21" s="38">
        <v>0</v>
      </c>
      <c r="AK21" s="66"/>
      <c r="AL21" s="66"/>
    </row>
    <row r="22" spans="1:38" x14ac:dyDescent="0.25">
      <c r="A22" s="55" t="s">
        <v>106</v>
      </c>
      <c r="B22" s="56">
        <v>515277487.20000082</v>
      </c>
      <c r="C22" s="35">
        <v>5519.210400000009</v>
      </c>
      <c r="D22" s="35">
        <v>170.34600000000029</v>
      </c>
      <c r="E22" s="35">
        <v>265.3000000000003</v>
      </c>
      <c r="F22" s="35">
        <v>191.40000000000029</v>
      </c>
      <c r="G22" s="35">
        <v>191.40000000000032</v>
      </c>
      <c r="H22" s="35">
        <v>1.6500000000000028</v>
      </c>
      <c r="I22" s="35">
        <v>1</v>
      </c>
      <c r="J22" s="35">
        <v>1</v>
      </c>
      <c r="K22" s="35">
        <v>1</v>
      </c>
      <c r="L22" s="35">
        <v>1</v>
      </c>
      <c r="M22" s="35">
        <v>1</v>
      </c>
      <c r="N22" s="35">
        <v>1</v>
      </c>
      <c r="O22" s="35">
        <v>1</v>
      </c>
      <c r="P22" s="35">
        <v>1</v>
      </c>
      <c r="Q22" s="35">
        <v>1</v>
      </c>
      <c r="R22" s="35">
        <v>1</v>
      </c>
      <c r="S22" s="35">
        <v>0</v>
      </c>
      <c r="T22" s="35">
        <v>1</v>
      </c>
      <c r="U22" s="35">
        <v>3.4817657437735723E-15</v>
      </c>
      <c r="V22" s="35">
        <v>0</v>
      </c>
      <c r="W22" s="35">
        <v>0</v>
      </c>
      <c r="X22" s="35">
        <v>0</v>
      </c>
      <c r="Y22" s="35">
        <v>0</v>
      </c>
      <c r="Z22" s="35">
        <v>1.1967879812169199E-15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8">
        <v>0</v>
      </c>
      <c r="AK22" s="66"/>
      <c r="AL22" s="66"/>
    </row>
    <row r="23" spans="1:38" x14ac:dyDescent="0.25">
      <c r="A23" s="55" t="s">
        <v>118</v>
      </c>
      <c r="B23" s="56">
        <v>241837256.69291362</v>
      </c>
      <c r="C23" s="35">
        <v>2633.8393700787428</v>
      </c>
      <c r="D23" s="35">
        <v>81.291338582677241</v>
      </c>
      <c r="E23" s="35">
        <v>91.338582677165419</v>
      </c>
      <c r="F23" s="35">
        <v>91.338582677165419</v>
      </c>
      <c r="G23" s="35">
        <v>91.338582677165434</v>
      </c>
      <c r="H23" s="35">
        <v>0.78740157480315021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0.78740157480315076</v>
      </c>
      <c r="V23" s="35">
        <v>0</v>
      </c>
      <c r="W23" s="35">
        <v>0</v>
      </c>
      <c r="X23" s="35">
        <v>0</v>
      </c>
      <c r="Y23" s="35">
        <v>0</v>
      </c>
      <c r="Z23" s="35">
        <v>5.711228734034451E-16</v>
      </c>
      <c r="AA23" s="35">
        <v>0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38">
        <v>0</v>
      </c>
      <c r="AK23" s="66"/>
      <c r="AL23" s="66"/>
    </row>
    <row r="24" spans="1:38" x14ac:dyDescent="0.25">
      <c r="A24" s="55" t="s">
        <v>120</v>
      </c>
      <c r="B24" s="56">
        <v>14510235.401574815</v>
      </c>
      <c r="C24" s="35">
        <v>158.03036220472453</v>
      </c>
      <c r="D24" s="35">
        <v>4.8774803149606338</v>
      </c>
      <c r="E24" s="35">
        <v>5.4803149606299248</v>
      </c>
      <c r="F24" s="35">
        <v>5.4803149606299248</v>
      </c>
      <c r="G24" s="35">
        <v>5.4803149606299257</v>
      </c>
      <c r="H24" s="35">
        <v>4.724409448818901E-2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4.7244094488189038E-2</v>
      </c>
      <c r="V24" s="35">
        <v>1</v>
      </c>
      <c r="W24" s="35">
        <v>0</v>
      </c>
      <c r="X24" s="35">
        <v>0</v>
      </c>
      <c r="Y24" s="35">
        <v>0</v>
      </c>
      <c r="Z24" s="35">
        <v>3.4267372404206696E-17</v>
      </c>
      <c r="AA24" s="35">
        <v>0</v>
      </c>
      <c r="AB24" s="35">
        <v>0</v>
      </c>
      <c r="AC24" s="35">
        <v>0</v>
      </c>
      <c r="AD24" s="35">
        <v>0</v>
      </c>
      <c r="AE24" s="35">
        <v>0</v>
      </c>
      <c r="AF24" s="35">
        <v>0</v>
      </c>
      <c r="AG24" s="35">
        <v>0</v>
      </c>
      <c r="AH24" s="35">
        <v>0</v>
      </c>
      <c r="AI24" s="38">
        <v>0</v>
      </c>
      <c r="AK24" s="66"/>
      <c r="AL24" s="66"/>
    </row>
    <row r="25" spans="1:38" x14ac:dyDescent="0.25">
      <c r="A25" s="55" t="s">
        <v>15</v>
      </c>
      <c r="B25" s="56">
        <v>36275588.503937028</v>
      </c>
      <c r="C25" s="35">
        <v>395.0759055118113</v>
      </c>
      <c r="D25" s="35">
        <v>12.193700787401585</v>
      </c>
      <c r="E25" s="35">
        <v>13.700787401574811</v>
      </c>
      <c r="F25" s="35">
        <v>13.700787401574811</v>
      </c>
      <c r="G25" s="35">
        <v>13.700787401574814</v>
      </c>
      <c r="H25" s="35">
        <v>0.11811023622047254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0.11811023622047261</v>
      </c>
      <c r="V25" s="35">
        <v>0</v>
      </c>
      <c r="W25" s="35">
        <v>1</v>
      </c>
      <c r="X25" s="35">
        <v>0</v>
      </c>
      <c r="Y25" s="35">
        <v>0</v>
      </c>
      <c r="Z25" s="35">
        <v>8.5668431010516737E-17</v>
      </c>
      <c r="AA25" s="35">
        <v>0</v>
      </c>
      <c r="AB25" s="35">
        <v>0</v>
      </c>
      <c r="AC25" s="35">
        <v>0</v>
      </c>
      <c r="AD25" s="35">
        <v>0</v>
      </c>
      <c r="AE25" s="35">
        <v>0</v>
      </c>
      <c r="AF25" s="35">
        <v>0</v>
      </c>
      <c r="AG25" s="35">
        <v>0</v>
      </c>
      <c r="AH25" s="35">
        <v>0</v>
      </c>
      <c r="AI25" s="38">
        <v>0</v>
      </c>
      <c r="AK25" s="66"/>
      <c r="AL25" s="66"/>
    </row>
    <row r="26" spans="1:38" x14ac:dyDescent="0.25">
      <c r="A26" s="55" t="s">
        <v>121</v>
      </c>
      <c r="B26" s="56">
        <v>14510235.401574815</v>
      </c>
      <c r="C26" s="35">
        <v>158.03036220472453</v>
      </c>
      <c r="D26" s="35">
        <v>4.8774803149606338</v>
      </c>
      <c r="E26" s="35">
        <v>5.4803149606299248</v>
      </c>
      <c r="F26" s="35">
        <v>5.4803149606299248</v>
      </c>
      <c r="G26" s="35">
        <v>5.4803149606299257</v>
      </c>
      <c r="H26" s="35">
        <v>4.724409448818901E-2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4.7244094488189038E-2</v>
      </c>
      <c r="V26" s="35">
        <v>0</v>
      </c>
      <c r="W26" s="35">
        <v>0</v>
      </c>
      <c r="X26" s="35">
        <v>1</v>
      </c>
      <c r="Y26" s="35">
        <v>0</v>
      </c>
      <c r="Z26" s="35">
        <v>3.4267372404206696E-17</v>
      </c>
      <c r="AA26" s="35">
        <v>0</v>
      </c>
      <c r="AB26" s="35">
        <v>0</v>
      </c>
      <c r="AC26" s="35">
        <v>0</v>
      </c>
      <c r="AD26" s="35">
        <v>0</v>
      </c>
      <c r="AE26" s="35">
        <v>0</v>
      </c>
      <c r="AF26" s="35">
        <v>0</v>
      </c>
      <c r="AG26" s="35">
        <v>0</v>
      </c>
      <c r="AH26" s="35">
        <v>0</v>
      </c>
      <c r="AI26" s="38">
        <v>0</v>
      </c>
      <c r="AK26" s="66"/>
      <c r="AL26" s="66"/>
    </row>
    <row r="27" spans="1:38" x14ac:dyDescent="0.25">
      <c r="A27" s="55" t="s">
        <v>122</v>
      </c>
      <c r="B27" s="56">
        <v>25392911.952755932</v>
      </c>
      <c r="C27" s="35">
        <v>276.55313385826798</v>
      </c>
      <c r="D27" s="35">
        <v>8.5355905511811105</v>
      </c>
      <c r="E27" s="35">
        <v>9.5905511811023683</v>
      </c>
      <c r="F27" s="35">
        <v>9.5905511811023683</v>
      </c>
      <c r="G27" s="35">
        <v>9.59055118110237</v>
      </c>
      <c r="H27" s="35">
        <v>8.267716535433077E-2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8.2677165354330825E-2</v>
      </c>
      <c r="V27" s="35">
        <v>0</v>
      </c>
      <c r="W27" s="35">
        <v>0</v>
      </c>
      <c r="X27" s="35">
        <v>0</v>
      </c>
      <c r="Y27" s="35">
        <v>1</v>
      </c>
      <c r="Z27" s="35">
        <v>5.9967901707361732E-17</v>
      </c>
      <c r="AA27" s="35">
        <v>0</v>
      </c>
      <c r="AB27" s="35">
        <v>0</v>
      </c>
      <c r="AC27" s="35">
        <v>0</v>
      </c>
      <c r="AD27" s="35">
        <v>0</v>
      </c>
      <c r="AE27" s="35">
        <v>0</v>
      </c>
      <c r="AF27" s="35">
        <v>0</v>
      </c>
      <c r="AG27" s="35">
        <v>0</v>
      </c>
      <c r="AH27" s="35">
        <v>0</v>
      </c>
      <c r="AI27" s="38">
        <v>0</v>
      </c>
      <c r="AK27" s="66"/>
      <c r="AL27" s="66"/>
    </row>
    <row r="28" spans="1:38" x14ac:dyDescent="0.25">
      <c r="A28" s="55" t="s">
        <v>123</v>
      </c>
      <c r="B28" s="56">
        <v>21765353.102362219</v>
      </c>
      <c r="C28" s="35">
        <v>237.0455433070868</v>
      </c>
      <c r="D28" s="35">
        <v>7.3162204724409508</v>
      </c>
      <c r="E28" s="35">
        <v>8.2204724409448868</v>
      </c>
      <c r="F28" s="35">
        <v>8.2204724409448868</v>
      </c>
      <c r="G28" s="35">
        <v>8.2204724409448886</v>
      </c>
      <c r="H28" s="35">
        <v>7.0866141732283519E-2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7.0866141732283561E-2</v>
      </c>
      <c r="V28" s="35">
        <v>0</v>
      </c>
      <c r="W28" s="35">
        <v>0</v>
      </c>
      <c r="X28" s="35">
        <v>0</v>
      </c>
      <c r="Y28" s="35">
        <v>0</v>
      </c>
      <c r="Z28" s="35">
        <v>1</v>
      </c>
      <c r="AA28" s="35">
        <v>0</v>
      </c>
      <c r="AB28" s="35">
        <v>0</v>
      </c>
      <c r="AC28" s="35">
        <v>0</v>
      </c>
      <c r="AD28" s="35">
        <v>0</v>
      </c>
      <c r="AE28" s="35">
        <v>0</v>
      </c>
      <c r="AF28" s="35">
        <v>0</v>
      </c>
      <c r="AG28" s="35">
        <v>0</v>
      </c>
      <c r="AH28" s="35">
        <v>0</v>
      </c>
      <c r="AI28" s="38">
        <v>0</v>
      </c>
      <c r="AK28" s="66"/>
      <c r="AL28" s="66"/>
    </row>
    <row r="29" spans="1:38" x14ac:dyDescent="0.25">
      <c r="A29" s="55" t="s">
        <v>16</v>
      </c>
      <c r="B29" s="56">
        <v>129382932.33070877</v>
      </c>
      <c r="C29" s="35">
        <v>1409.1040629921272</v>
      </c>
      <c r="D29" s="35">
        <v>43.490866141732319</v>
      </c>
      <c r="E29" s="35">
        <v>48.866141732283495</v>
      </c>
      <c r="F29" s="35">
        <v>48.866141732283495</v>
      </c>
      <c r="G29" s="35">
        <v>48.866141732283502</v>
      </c>
      <c r="H29" s="35">
        <v>0.4212598425196854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0.42125984251968568</v>
      </c>
      <c r="V29" s="35">
        <v>0</v>
      </c>
      <c r="W29" s="35">
        <v>0</v>
      </c>
      <c r="X29" s="35">
        <v>0</v>
      </c>
      <c r="Y29" s="35">
        <v>0</v>
      </c>
      <c r="Z29" s="35">
        <v>3.0555073727084308E-16</v>
      </c>
      <c r="AA29" s="35">
        <v>1</v>
      </c>
      <c r="AB29" s="35">
        <v>0</v>
      </c>
      <c r="AC29" s="35">
        <v>0</v>
      </c>
      <c r="AD29" s="35">
        <v>0</v>
      </c>
      <c r="AE29" s="35">
        <v>0</v>
      </c>
      <c r="AF29" s="35">
        <v>0</v>
      </c>
      <c r="AG29" s="35">
        <v>0</v>
      </c>
      <c r="AH29" s="35">
        <v>0</v>
      </c>
      <c r="AI29" s="38">
        <v>0</v>
      </c>
      <c r="AK29" s="66"/>
      <c r="AL29" s="66"/>
    </row>
    <row r="30" spans="1:38" x14ac:dyDescent="0.25">
      <c r="A30" s="55" t="s">
        <v>17</v>
      </c>
      <c r="B30" s="56">
        <v>38495654.520377994</v>
      </c>
      <c r="C30" s="35">
        <v>419.25455092913427</v>
      </c>
      <c r="D30" s="35">
        <v>12.939955275590565</v>
      </c>
      <c r="E30" s="35">
        <v>14.539275590551192</v>
      </c>
      <c r="F30" s="35">
        <v>14.539275590551192</v>
      </c>
      <c r="G30" s="35">
        <v>14.539275590551195</v>
      </c>
      <c r="H30" s="35">
        <v>0.12533858267716547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0.12533858267716555</v>
      </c>
      <c r="V30" s="35">
        <v>2.6530000000000005</v>
      </c>
      <c r="W30" s="35">
        <v>0</v>
      </c>
      <c r="X30" s="35">
        <v>0</v>
      </c>
      <c r="Y30" s="35">
        <v>0</v>
      </c>
      <c r="Z30" s="35">
        <v>9.0911338988360387E-17</v>
      </c>
      <c r="AA30" s="35">
        <v>0</v>
      </c>
      <c r="AB30" s="35">
        <v>1</v>
      </c>
      <c r="AC30" s="35">
        <v>0</v>
      </c>
      <c r="AD30" s="35">
        <v>0</v>
      </c>
      <c r="AE30" s="35">
        <v>0</v>
      </c>
      <c r="AF30" s="35">
        <v>0</v>
      </c>
      <c r="AG30" s="35">
        <v>0</v>
      </c>
      <c r="AH30" s="35">
        <v>0</v>
      </c>
      <c r="AI30" s="38">
        <v>0</v>
      </c>
      <c r="AK30" s="66"/>
      <c r="AL30" s="66"/>
    </row>
    <row r="31" spans="1:38" x14ac:dyDescent="0.25">
      <c r="A31" s="55" t="s">
        <v>18</v>
      </c>
      <c r="B31" s="56">
        <v>100592206.92141742</v>
      </c>
      <c r="C31" s="35">
        <v>1095.545485984253</v>
      </c>
      <c r="D31" s="35">
        <v>33.813132283464597</v>
      </c>
      <c r="E31" s="35">
        <v>37.992283464566952</v>
      </c>
      <c r="F31" s="35">
        <v>37.992283464566952</v>
      </c>
      <c r="G31" s="35">
        <v>37.99228346456696</v>
      </c>
      <c r="H31" s="35">
        <v>0.32751968503937029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0.32751968503937051</v>
      </c>
      <c r="V31" s="35">
        <v>0</v>
      </c>
      <c r="W31" s="35">
        <v>2.7729999999999997</v>
      </c>
      <c r="X31" s="35">
        <v>0</v>
      </c>
      <c r="Y31" s="35">
        <v>0</v>
      </c>
      <c r="Z31" s="35">
        <v>2.3755855919216297E-16</v>
      </c>
      <c r="AA31" s="35">
        <v>0</v>
      </c>
      <c r="AB31" s="35">
        <v>0</v>
      </c>
      <c r="AC31" s="35">
        <v>1</v>
      </c>
      <c r="AD31" s="35">
        <v>0</v>
      </c>
      <c r="AE31" s="35">
        <v>0</v>
      </c>
      <c r="AF31" s="35">
        <v>0</v>
      </c>
      <c r="AG31" s="35">
        <v>0</v>
      </c>
      <c r="AH31" s="35">
        <v>0</v>
      </c>
      <c r="AI31" s="38">
        <v>0</v>
      </c>
      <c r="AK31" s="66"/>
      <c r="AL31" s="66"/>
    </row>
    <row r="32" spans="1:38" x14ac:dyDescent="0.25">
      <c r="A32" s="55" t="s">
        <v>19</v>
      </c>
      <c r="B32" s="56">
        <v>37189733.334236249</v>
      </c>
      <c r="C32" s="35">
        <v>405.03181833070892</v>
      </c>
      <c r="D32" s="35">
        <v>12.500982047244104</v>
      </c>
      <c r="E32" s="35">
        <v>14.046047244094495</v>
      </c>
      <c r="F32" s="35">
        <v>14.046047244094495</v>
      </c>
      <c r="G32" s="35">
        <v>14.046047244094499</v>
      </c>
      <c r="H32" s="35">
        <v>0.12108661417322843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0.1210866141732285</v>
      </c>
      <c r="V32" s="35">
        <v>0</v>
      </c>
      <c r="W32" s="35">
        <v>0</v>
      </c>
      <c r="X32" s="35">
        <v>2.5629999999999997</v>
      </c>
      <c r="Y32" s="35">
        <v>0</v>
      </c>
      <c r="Z32" s="35">
        <v>8.7827275471981753E-17</v>
      </c>
      <c r="AA32" s="35">
        <v>0</v>
      </c>
      <c r="AB32" s="35">
        <v>0</v>
      </c>
      <c r="AC32" s="35">
        <v>0</v>
      </c>
      <c r="AD32" s="35">
        <v>1</v>
      </c>
      <c r="AE32" s="35">
        <v>0</v>
      </c>
      <c r="AF32" s="35">
        <v>0</v>
      </c>
      <c r="AG32" s="35">
        <v>0</v>
      </c>
      <c r="AH32" s="35">
        <v>0</v>
      </c>
      <c r="AI32" s="38">
        <v>0</v>
      </c>
      <c r="AK32" s="66"/>
      <c r="AL32" s="66"/>
    </row>
    <row r="33" spans="1:38" x14ac:dyDescent="0.25">
      <c r="A33" s="55" t="s">
        <v>20</v>
      </c>
      <c r="B33" s="56">
        <v>33848751.633023649</v>
      </c>
      <c r="C33" s="35">
        <v>368.6453274330712</v>
      </c>
      <c r="D33" s="35">
        <v>11.37794220472442</v>
      </c>
      <c r="E33" s="35">
        <v>12.784204724409458</v>
      </c>
      <c r="F33" s="35">
        <v>12.784204724409458</v>
      </c>
      <c r="G33" s="35">
        <v>12.784204724409459</v>
      </c>
      <c r="H33" s="35">
        <v>0.11020866141732293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0.110208661417323</v>
      </c>
      <c r="V33" s="35">
        <v>0</v>
      </c>
      <c r="W33" s="35">
        <v>0</v>
      </c>
      <c r="X33" s="35">
        <v>0</v>
      </c>
      <c r="Y33" s="35">
        <v>1.3330000000000002</v>
      </c>
      <c r="Z33" s="35">
        <v>7.9937212975913185E-17</v>
      </c>
      <c r="AA33" s="35">
        <v>0</v>
      </c>
      <c r="AB33" s="35">
        <v>0</v>
      </c>
      <c r="AC33" s="35">
        <v>0</v>
      </c>
      <c r="AD33" s="35">
        <v>0</v>
      </c>
      <c r="AE33" s="35">
        <v>1</v>
      </c>
      <c r="AF33" s="35">
        <v>0</v>
      </c>
      <c r="AG33" s="35">
        <v>0</v>
      </c>
      <c r="AH33" s="35">
        <v>0</v>
      </c>
      <c r="AI33" s="38">
        <v>0</v>
      </c>
      <c r="AK33" s="66"/>
      <c r="AL33" s="66"/>
    </row>
    <row r="34" spans="1:38" x14ac:dyDescent="0.25">
      <c r="A34" s="55" t="s">
        <v>21</v>
      </c>
      <c r="B34" s="56">
        <v>50560915.256787457</v>
      </c>
      <c r="C34" s="35">
        <v>550.65679710236282</v>
      </c>
      <c r="D34" s="35">
        <v>16.995580157480333</v>
      </c>
      <c r="E34" s="35">
        <v>19.096157480314975</v>
      </c>
      <c r="F34" s="35">
        <v>19.096157480314975</v>
      </c>
      <c r="G34" s="35">
        <v>19.096157480314979</v>
      </c>
      <c r="H34" s="35">
        <v>0.16462204724409463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0.16462204724409474</v>
      </c>
      <c r="V34" s="35">
        <v>0</v>
      </c>
      <c r="W34" s="35">
        <v>0</v>
      </c>
      <c r="X34" s="35">
        <v>0</v>
      </c>
      <c r="Y34" s="35">
        <v>0</v>
      </c>
      <c r="Z34" s="35">
        <v>2.3230000000000004</v>
      </c>
      <c r="AA34" s="35">
        <v>0</v>
      </c>
      <c r="AB34" s="35">
        <v>0</v>
      </c>
      <c r="AC34" s="35">
        <v>0</v>
      </c>
      <c r="AD34" s="35">
        <v>0</v>
      </c>
      <c r="AE34" s="35">
        <v>0</v>
      </c>
      <c r="AF34" s="35">
        <v>1</v>
      </c>
      <c r="AG34" s="35">
        <v>0</v>
      </c>
      <c r="AH34" s="35">
        <v>0</v>
      </c>
      <c r="AI34" s="38">
        <v>0</v>
      </c>
      <c r="AK34" s="66"/>
      <c r="AL34" s="66"/>
    </row>
    <row r="35" spans="1:38" x14ac:dyDescent="0.25">
      <c r="A35" s="55" t="s">
        <v>125</v>
      </c>
      <c r="B35" s="56">
        <v>466425471.0522052</v>
      </c>
      <c r="C35" s="35">
        <v>5079.8201470866188</v>
      </c>
      <c r="D35" s="35">
        <v>156.78457244094503</v>
      </c>
      <c r="E35" s="35">
        <v>176.16244094488201</v>
      </c>
      <c r="F35" s="35">
        <v>176.16244094488201</v>
      </c>
      <c r="G35" s="35">
        <v>176.16244094488204</v>
      </c>
      <c r="H35" s="35">
        <v>1.5186417322834658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1.5186417322834669</v>
      </c>
      <c r="V35" s="35">
        <v>0</v>
      </c>
      <c r="W35" s="35">
        <v>0</v>
      </c>
      <c r="X35" s="35">
        <v>0</v>
      </c>
      <c r="Y35" s="35">
        <v>0</v>
      </c>
      <c r="Z35" s="35">
        <v>1.1015104078613894E-15</v>
      </c>
      <c r="AA35" s="35">
        <v>3.605</v>
      </c>
      <c r="AB35" s="35">
        <v>0</v>
      </c>
      <c r="AC35" s="35">
        <v>0</v>
      </c>
      <c r="AD35" s="35">
        <v>0</v>
      </c>
      <c r="AE35" s="35">
        <v>0</v>
      </c>
      <c r="AF35" s="35">
        <v>0</v>
      </c>
      <c r="AG35" s="35">
        <v>1</v>
      </c>
      <c r="AH35" s="35">
        <v>0</v>
      </c>
      <c r="AI35" s="38">
        <v>0</v>
      </c>
      <c r="AK35" s="66"/>
      <c r="AL35" s="66"/>
    </row>
    <row r="36" spans="1:38" x14ac:dyDescent="0.25">
      <c r="A36" s="55" t="s">
        <v>22</v>
      </c>
      <c r="B36" s="56">
        <v>727112732.71804798</v>
      </c>
      <c r="C36" s="35">
        <v>7918.9541268661487</v>
      </c>
      <c r="D36" s="35">
        <v>244.41216440944905</v>
      </c>
      <c r="E36" s="35">
        <v>274.62040944881909</v>
      </c>
      <c r="F36" s="35">
        <v>274.62040944881909</v>
      </c>
      <c r="G36" s="35">
        <v>274.62040944881915</v>
      </c>
      <c r="H36" s="35">
        <v>2.3674173228346476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2.3674173228346489</v>
      </c>
      <c r="V36" s="35">
        <v>2.6530000000000005</v>
      </c>
      <c r="W36" s="35">
        <v>2.7729999999999997</v>
      </c>
      <c r="X36" s="35">
        <v>2.5629999999999997</v>
      </c>
      <c r="Y36" s="35">
        <v>1.3330000000000002</v>
      </c>
      <c r="Z36" s="35">
        <v>2.3230000000000022</v>
      </c>
      <c r="AA36" s="35">
        <v>3.605</v>
      </c>
      <c r="AB36" s="35">
        <v>1</v>
      </c>
      <c r="AC36" s="35">
        <v>1</v>
      </c>
      <c r="AD36" s="35">
        <v>1</v>
      </c>
      <c r="AE36" s="35">
        <v>1</v>
      </c>
      <c r="AF36" s="35">
        <v>1</v>
      </c>
      <c r="AG36" s="35">
        <v>1</v>
      </c>
      <c r="AH36" s="35">
        <v>1</v>
      </c>
      <c r="AI36" s="38">
        <v>0</v>
      </c>
      <c r="AK36" s="66"/>
      <c r="AL36" s="66"/>
    </row>
    <row r="37" spans="1:38" ht="15.75" thickBot="1" x14ac:dyDescent="0.3">
      <c r="A37" s="55" t="s">
        <v>105</v>
      </c>
      <c r="B37" s="56">
        <v>497141017.80000037</v>
      </c>
      <c r="C37" s="35">
        <v>5351.9616000000042</v>
      </c>
      <c r="D37" s="35">
        <v>165.18400000000014</v>
      </c>
      <c r="E37" s="35">
        <v>185.60000000000014</v>
      </c>
      <c r="F37" s="35">
        <v>123.00000000000017</v>
      </c>
      <c r="G37" s="35">
        <v>185.60000000000016</v>
      </c>
      <c r="H37" s="35">
        <v>1.6000000000000014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-1</v>
      </c>
      <c r="T37" s="35">
        <v>0</v>
      </c>
      <c r="U37" s="35">
        <v>2.4483803873209827E-15</v>
      </c>
      <c r="V37" s="35">
        <v>0</v>
      </c>
      <c r="W37" s="35">
        <v>0</v>
      </c>
      <c r="X37" s="35">
        <v>0</v>
      </c>
      <c r="Y37" s="35">
        <v>0</v>
      </c>
      <c r="Z37" s="35">
        <v>1.1605216787558002E-15</v>
      </c>
      <c r="AA37" s="35">
        <v>0</v>
      </c>
      <c r="AB37" s="35">
        <v>0</v>
      </c>
      <c r="AC37" s="35">
        <v>0</v>
      </c>
      <c r="AD37" s="35">
        <v>0</v>
      </c>
      <c r="AE37" s="35">
        <v>0</v>
      </c>
      <c r="AF37" s="35">
        <v>0</v>
      </c>
      <c r="AG37" s="35">
        <v>0</v>
      </c>
      <c r="AH37" s="35">
        <v>0</v>
      </c>
      <c r="AI37" s="38">
        <v>0</v>
      </c>
      <c r="AK37" s="67"/>
      <c r="AL37" s="67"/>
    </row>
    <row r="38" spans="1:38" ht="16.5" thickTop="1" thickBot="1" x14ac:dyDescent="0.3">
      <c r="A38" s="57" t="s">
        <v>126</v>
      </c>
      <c r="B38" s="58">
        <v>745249202.11804831</v>
      </c>
      <c r="C38" s="59">
        <v>8086.2029268661527</v>
      </c>
      <c r="D38" s="59">
        <v>249.57416440944917</v>
      </c>
      <c r="E38" s="59">
        <v>354.32040944881919</v>
      </c>
      <c r="F38" s="59">
        <v>343.02040944881918</v>
      </c>
      <c r="G38" s="59">
        <v>280.42040944881927</v>
      </c>
      <c r="H38" s="59">
        <v>2.4174173228346487</v>
      </c>
      <c r="I38" s="59">
        <v>1</v>
      </c>
      <c r="J38" s="59">
        <v>1</v>
      </c>
      <c r="K38" s="59">
        <v>1</v>
      </c>
      <c r="L38" s="59">
        <v>1</v>
      </c>
      <c r="M38" s="59">
        <v>1</v>
      </c>
      <c r="N38" s="59">
        <v>1</v>
      </c>
      <c r="O38" s="59">
        <v>1</v>
      </c>
      <c r="P38" s="59">
        <v>1</v>
      </c>
      <c r="Q38" s="59">
        <v>1</v>
      </c>
      <c r="R38" s="59">
        <v>1</v>
      </c>
      <c r="S38" s="59">
        <v>1</v>
      </c>
      <c r="T38" s="59">
        <v>1</v>
      </c>
      <c r="U38" s="59">
        <v>2.3674173228346498</v>
      </c>
      <c r="V38" s="59">
        <v>2.6530000000000005</v>
      </c>
      <c r="W38" s="59">
        <v>2.7729999999999997</v>
      </c>
      <c r="X38" s="59">
        <v>2.5629999999999997</v>
      </c>
      <c r="Y38" s="59">
        <v>1.3330000000000002</v>
      </c>
      <c r="Z38" s="59">
        <v>2.3230000000000022</v>
      </c>
      <c r="AA38" s="59">
        <v>3.605</v>
      </c>
      <c r="AB38" s="59">
        <v>1</v>
      </c>
      <c r="AC38" s="59">
        <v>1</v>
      </c>
      <c r="AD38" s="59">
        <v>1</v>
      </c>
      <c r="AE38" s="59">
        <v>1</v>
      </c>
      <c r="AF38" s="59">
        <v>1</v>
      </c>
      <c r="AG38" s="59">
        <v>1</v>
      </c>
      <c r="AH38" s="59">
        <v>1</v>
      </c>
      <c r="AI38" s="58">
        <v>1</v>
      </c>
    </row>
    <row r="39" spans="1:38" ht="16.5" thickTop="1" thickBot="1" x14ac:dyDescent="0.3"/>
    <row r="40" spans="1:38" ht="15.75" thickBot="1" x14ac:dyDescent="0.3">
      <c r="A40" t="s">
        <v>64</v>
      </c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4"/>
    </row>
    <row r="41" spans="1:38" ht="15.75" thickBot="1" x14ac:dyDescent="0.3">
      <c r="A41" t="s">
        <v>65</v>
      </c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4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>
      <selection activeCell="O15" sqref="O15"/>
    </sheetView>
  </sheetViews>
  <sheetFormatPr defaultRowHeight="15" x14ac:dyDescent="0.25"/>
  <cols>
    <col min="1" max="1" width="48.28515625" bestFit="1" customWidth="1"/>
    <col min="2" max="2" width="13.5703125" bestFit="1" customWidth="1"/>
    <col min="5" max="5" width="32.85546875" bestFit="1" customWidth="1"/>
    <col min="6" max="6" width="10" bestFit="1" customWidth="1"/>
    <col min="7" max="7" width="9.28515625" bestFit="1" customWidth="1"/>
  </cols>
  <sheetData>
    <row r="1" spans="1:7" ht="21" x14ac:dyDescent="0.35">
      <c r="A1" s="36" t="s">
        <v>129</v>
      </c>
    </row>
    <row r="2" spans="1:7" ht="17.25" x14ac:dyDescent="0.3">
      <c r="A2" s="37" t="s">
        <v>137</v>
      </c>
    </row>
    <row r="3" spans="1:7" x14ac:dyDescent="0.25">
      <c r="A3" s="154">
        <v>745249202.11804831</v>
      </c>
    </row>
    <row r="5" spans="1:7" ht="18" thickBot="1" x14ac:dyDescent="0.35">
      <c r="A5" s="45" t="s">
        <v>57</v>
      </c>
      <c r="E5" s="51" t="s">
        <v>59</v>
      </c>
    </row>
    <row r="6" spans="1:7" ht="16.5" thickTop="1" thickBot="1" x14ac:dyDescent="0.3">
      <c r="A6" s="46" t="s">
        <v>25</v>
      </c>
      <c r="B6" s="47" t="s">
        <v>26</v>
      </c>
      <c r="C6" s="48" t="s">
        <v>58</v>
      </c>
      <c r="E6" s="52" t="s">
        <v>25</v>
      </c>
      <c r="F6" s="53" t="s">
        <v>26</v>
      </c>
      <c r="G6" s="54" t="s">
        <v>60</v>
      </c>
    </row>
    <row r="7" spans="1:7" ht="15.75" thickTop="1" x14ac:dyDescent="0.25">
      <c r="A7" s="41" t="s">
        <v>2</v>
      </c>
      <c r="B7" s="87">
        <v>91000.000000000015</v>
      </c>
      <c r="C7" s="43" t="s">
        <v>61</v>
      </c>
      <c r="E7" s="49" t="s">
        <v>24</v>
      </c>
      <c r="F7" s="87">
        <v>91000</v>
      </c>
      <c r="G7" s="238">
        <v>0</v>
      </c>
    </row>
    <row r="8" spans="1:7" x14ac:dyDescent="0.25">
      <c r="A8" s="41" t="s">
        <v>3</v>
      </c>
      <c r="B8" s="87">
        <v>2948400.0000000005</v>
      </c>
      <c r="C8" s="43" t="s">
        <v>61</v>
      </c>
      <c r="E8" s="49" t="s">
        <v>3</v>
      </c>
      <c r="F8" s="87">
        <v>0</v>
      </c>
      <c r="G8" s="238">
        <v>0</v>
      </c>
    </row>
    <row r="9" spans="1:7" x14ac:dyDescent="0.25">
      <c r="A9" s="41" t="s">
        <v>4</v>
      </c>
      <c r="B9" s="87">
        <v>115122</v>
      </c>
      <c r="C9" s="43" t="s">
        <v>61</v>
      </c>
      <c r="E9" s="49" t="s">
        <v>4</v>
      </c>
      <c r="F9" s="87">
        <v>115122</v>
      </c>
      <c r="G9" s="238">
        <v>0</v>
      </c>
    </row>
    <row r="10" spans="1:7" x14ac:dyDescent="0.25">
      <c r="A10" s="41" t="s">
        <v>5</v>
      </c>
      <c r="B10" s="87">
        <v>91497</v>
      </c>
      <c r="C10" s="43" t="s">
        <v>61</v>
      </c>
      <c r="E10" s="49" t="s">
        <v>5</v>
      </c>
      <c r="F10" s="87">
        <v>91497</v>
      </c>
      <c r="G10" s="238">
        <v>0</v>
      </c>
    </row>
    <row r="11" spans="1:7" x14ac:dyDescent="0.25">
      <c r="A11" s="41" t="s">
        <v>6</v>
      </c>
      <c r="B11" s="87">
        <v>2647701.0000000005</v>
      </c>
      <c r="C11" s="43" t="s">
        <v>61</v>
      </c>
      <c r="E11" s="49" t="s">
        <v>6</v>
      </c>
      <c r="F11" s="87">
        <v>0</v>
      </c>
      <c r="G11" s="238">
        <v>0</v>
      </c>
    </row>
    <row r="12" spans="1:7" x14ac:dyDescent="0.25">
      <c r="A12" s="41" t="s">
        <v>115</v>
      </c>
      <c r="B12" s="87">
        <v>307133316.0000003</v>
      </c>
      <c r="C12" s="43" t="s">
        <v>61</v>
      </c>
      <c r="E12" s="49" t="s">
        <v>27</v>
      </c>
      <c r="F12" s="87">
        <v>0</v>
      </c>
      <c r="G12" s="238">
        <v>0</v>
      </c>
    </row>
    <row r="13" spans="1:7" x14ac:dyDescent="0.25">
      <c r="A13" s="41" t="s">
        <v>116</v>
      </c>
      <c r="B13" s="87">
        <v>264134651.76000026</v>
      </c>
      <c r="C13" s="43" t="s">
        <v>61</v>
      </c>
      <c r="E13" s="49" t="s">
        <v>7</v>
      </c>
      <c r="F13" s="87">
        <v>0</v>
      </c>
      <c r="G13" s="238">
        <v>0</v>
      </c>
    </row>
    <row r="14" spans="1:7" x14ac:dyDescent="0.25">
      <c r="A14" s="41" t="s">
        <v>117</v>
      </c>
      <c r="B14" s="87">
        <v>24570665.28000002</v>
      </c>
      <c r="C14" s="43" t="s">
        <v>61</v>
      </c>
      <c r="E14" s="49" t="s">
        <v>29</v>
      </c>
      <c r="F14" s="87">
        <v>0</v>
      </c>
      <c r="G14" s="238">
        <v>0</v>
      </c>
    </row>
    <row r="15" spans="1:7" x14ac:dyDescent="0.25">
      <c r="A15" s="41" t="s">
        <v>8</v>
      </c>
      <c r="B15" s="87">
        <v>6142666.320000005</v>
      </c>
      <c r="C15" s="43" t="s">
        <v>61</v>
      </c>
      <c r="E15" s="49" t="s">
        <v>8</v>
      </c>
      <c r="F15" s="87">
        <v>0</v>
      </c>
      <c r="G15" s="238">
        <v>0</v>
      </c>
    </row>
    <row r="16" spans="1:7" x14ac:dyDescent="0.25">
      <c r="A16" s="41" t="s">
        <v>9</v>
      </c>
      <c r="B16" s="87">
        <v>12285332.64000001</v>
      </c>
      <c r="C16" s="43" t="s">
        <v>61</v>
      </c>
      <c r="E16" s="49" t="s">
        <v>9</v>
      </c>
      <c r="F16" s="87">
        <v>0</v>
      </c>
      <c r="G16" s="238">
        <v>0</v>
      </c>
    </row>
    <row r="17" spans="1:7" x14ac:dyDescent="0.25">
      <c r="A17" s="41" t="s">
        <v>10</v>
      </c>
      <c r="B17" s="87">
        <v>9213999.4800000098</v>
      </c>
      <c r="C17" s="43" t="s">
        <v>61</v>
      </c>
      <c r="E17" s="49" t="s">
        <v>10</v>
      </c>
      <c r="F17" s="87">
        <v>0</v>
      </c>
      <c r="G17" s="238">
        <v>0</v>
      </c>
    </row>
    <row r="18" spans="1:7" x14ac:dyDescent="0.25">
      <c r="A18" s="41" t="s">
        <v>11</v>
      </c>
      <c r="B18" s="87">
        <v>39927331.080000035</v>
      </c>
      <c r="C18" s="43" t="s">
        <v>61</v>
      </c>
      <c r="E18" s="49" t="s">
        <v>11</v>
      </c>
      <c r="F18" s="87">
        <v>0</v>
      </c>
      <c r="G18" s="238">
        <v>0</v>
      </c>
    </row>
    <row r="19" spans="1:7" x14ac:dyDescent="0.25">
      <c r="A19" s="41" t="s">
        <v>12</v>
      </c>
      <c r="B19" s="87">
        <v>30713331.600000024</v>
      </c>
      <c r="C19" s="43" t="s">
        <v>61</v>
      </c>
      <c r="E19" s="49" t="s">
        <v>12</v>
      </c>
      <c r="F19" s="87">
        <v>0</v>
      </c>
      <c r="G19" s="238">
        <v>0</v>
      </c>
    </row>
    <row r="20" spans="1:7" x14ac:dyDescent="0.25">
      <c r="A20" s="41" t="s">
        <v>13</v>
      </c>
      <c r="B20" s="87">
        <v>12285332.64000001</v>
      </c>
      <c r="C20" s="43" t="s">
        <v>61</v>
      </c>
      <c r="E20" s="49" t="s">
        <v>13</v>
      </c>
      <c r="F20" s="87">
        <v>0</v>
      </c>
      <c r="G20" s="238">
        <v>0</v>
      </c>
    </row>
    <row r="21" spans="1:7" x14ac:dyDescent="0.25">
      <c r="A21" s="41" t="s">
        <v>14</v>
      </c>
      <c r="B21" s="87">
        <v>107496660.60000011</v>
      </c>
      <c r="C21" s="43" t="s">
        <v>61</v>
      </c>
      <c r="E21" s="49" t="s">
        <v>14</v>
      </c>
      <c r="F21" s="87">
        <v>0</v>
      </c>
      <c r="G21" s="238">
        <v>0</v>
      </c>
    </row>
    <row r="22" spans="1:7" x14ac:dyDescent="0.25">
      <c r="A22" s="41" t="s">
        <v>104</v>
      </c>
      <c r="B22" s="87">
        <v>506769971.40000051</v>
      </c>
      <c r="C22" s="43" t="s">
        <v>61</v>
      </c>
      <c r="E22" s="49" t="s">
        <v>104</v>
      </c>
      <c r="F22" s="87">
        <v>0</v>
      </c>
      <c r="G22" s="238">
        <v>0</v>
      </c>
    </row>
    <row r="23" spans="1:7" x14ac:dyDescent="0.25">
      <c r="A23" s="41" t="s">
        <v>106</v>
      </c>
      <c r="B23" s="87">
        <v>515277487.20000082</v>
      </c>
      <c r="C23" s="43" t="s">
        <v>61</v>
      </c>
      <c r="E23" s="49" t="s">
        <v>105</v>
      </c>
      <c r="F23" s="87">
        <v>0</v>
      </c>
      <c r="G23" s="238">
        <v>0</v>
      </c>
    </row>
    <row r="24" spans="1:7" x14ac:dyDescent="0.25">
      <c r="A24" s="41" t="s">
        <v>105</v>
      </c>
      <c r="B24" s="87">
        <v>497141017.80000037</v>
      </c>
      <c r="C24" s="43" t="s">
        <v>61</v>
      </c>
      <c r="E24" s="49" t="s">
        <v>106</v>
      </c>
      <c r="F24" s="87">
        <v>0</v>
      </c>
      <c r="G24" s="238">
        <v>0</v>
      </c>
    </row>
    <row r="25" spans="1:7" x14ac:dyDescent="0.25">
      <c r="A25" s="41" t="s">
        <v>118</v>
      </c>
      <c r="B25" s="87">
        <v>241837256.69291362</v>
      </c>
      <c r="C25" s="43" t="s">
        <v>61</v>
      </c>
      <c r="E25" s="49" t="s">
        <v>30</v>
      </c>
      <c r="F25" s="87">
        <v>0</v>
      </c>
      <c r="G25" s="238">
        <v>0</v>
      </c>
    </row>
    <row r="26" spans="1:7" x14ac:dyDescent="0.25">
      <c r="A26" s="41" t="s">
        <v>120</v>
      </c>
      <c r="B26" s="87">
        <v>14510235.401574815</v>
      </c>
      <c r="C26" s="43" t="s">
        <v>61</v>
      </c>
      <c r="E26" s="49" t="s">
        <v>119</v>
      </c>
      <c r="F26" s="87">
        <v>0</v>
      </c>
      <c r="G26" s="238">
        <v>0</v>
      </c>
    </row>
    <row r="27" spans="1:7" x14ac:dyDescent="0.25">
      <c r="A27" s="41" t="s">
        <v>15</v>
      </c>
      <c r="B27" s="87">
        <v>36275588.503937028</v>
      </c>
      <c r="C27" s="43" t="s">
        <v>61</v>
      </c>
      <c r="E27" s="49" t="s">
        <v>31</v>
      </c>
      <c r="F27" s="87">
        <v>0</v>
      </c>
      <c r="G27" s="238">
        <v>0</v>
      </c>
    </row>
    <row r="28" spans="1:7" x14ac:dyDescent="0.25">
      <c r="A28" s="41" t="s">
        <v>121</v>
      </c>
      <c r="B28" s="87">
        <v>14510235.401574815</v>
      </c>
      <c r="C28" s="43" t="s">
        <v>61</v>
      </c>
      <c r="E28" s="49" t="s">
        <v>32</v>
      </c>
      <c r="F28" s="87">
        <v>0</v>
      </c>
      <c r="G28" s="238">
        <v>0</v>
      </c>
    </row>
    <row r="29" spans="1:7" x14ac:dyDescent="0.25">
      <c r="A29" s="41" t="s">
        <v>122</v>
      </c>
      <c r="B29" s="87">
        <v>25392911.952755932</v>
      </c>
      <c r="C29" s="43" t="s">
        <v>61</v>
      </c>
      <c r="E29" s="49" t="s">
        <v>33</v>
      </c>
      <c r="F29" s="87">
        <v>0</v>
      </c>
      <c r="G29" s="238">
        <v>0</v>
      </c>
    </row>
    <row r="30" spans="1:7" x14ac:dyDescent="0.25">
      <c r="A30" s="41" t="s">
        <v>123</v>
      </c>
      <c r="B30" s="87">
        <v>21765353.102362219</v>
      </c>
      <c r="C30" s="43" t="s">
        <v>61</v>
      </c>
      <c r="E30" s="49" t="s">
        <v>34</v>
      </c>
      <c r="F30" s="87">
        <v>0</v>
      </c>
      <c r="G30" s="238">
        <v>0</v>
      </c>
    </row>
    <row r="31" spans="1:7" x14ac:dyDescent="0.25">
      <c r="A31" s="41" t="s">
        <v>16</v>
      </c>
      <c r="B31" s="87">
        <v>129382932.33070877</v>
      </c>
      <c r="C31" s="43" t="s">
        <v>61</v>
      </c>
      <c r="E31" s="49" t="s">
        <v>124</v>
      </c>
      <c r="F31" s="87">
        <v>0</v>
      </c>
      <c r="G31" s="238">
        <v>0</v>
      </c>
    </row>
    <row r="32" spans="1:7" x14ac:dyDescent="0.25">
      <c r="A32" s="41" t="s">
        <v>17</v>
      </c>
      <c r="B32" s="87">
        <v>38495654.520377994</v>
      </c>
      <c r="C32" s="43" t="s">
        <v>61</v>
      </c>
      <c r="E32" s="49" t="s">
        <v>35</v>
      </c>
      <c r="F32" s="87">
        <v>0</v>
      </c>
      <c r="G32" s="238">
        <v>0</v>
      </c>
    </row>
    <row r="33" spans="1:7" x14ac:dyDescent="0.25">
      <c r="A33" s="41" t="s">
        <v>18</v>
      </c>
      <c r="B33" s="87">
        <v>100592206.92141742</v>
      </c>
      <c r="C33" s="43" t="s">
        <v>61</v>
      </c>
      <c r="E33" s="49" t="s">
        <v>36</v>
      </c>
      <c r="F33" s="87">
        <v>0</v>
      </c>
      <c r="G33" s="238">
        <v>0</v>
      </c>
    </row>
    <row r="34" spans="1:7" x14ac:dyDescent="0.25">
      <c r="A34" s="41" t="s">
        <v>19</v>
      </c>
      <c r="B34" s="87">
        <v>37189733.334236249</v>
      </c>
      <c r="C34" s="43" t="s">
        <v>61</v>
      </c>
      <c r="E34" s="49" t="s">
        <v>37</v>
      </c>
      <c r="F34" s="87">
        <v>0</v>
      </c>
      <c r="G34" s="238">
        <v>0</v>
      </c>
    </row>
    <row r="35" spans="1:7" x14ac:dyDescent="0.25">
      <c r="A35" s="41" t="s">
        <v>20</v>
      </c>
      <c r="B35" s="87">
        <v>33848751.633023649</v>
      </c>
      <c r="C35" s="43" t="s">
        <v>61</v>
      </c>
      <c r="E35" s="49" t="s">
        <v>38</v>
      </c>
      <c r="F35" s="87">
        <v>0</v>
      </c>
      <c r="G35" s="238">
        <v>0</v>
      </c>
    </row>
    <row r="36" spans="1:7" x14ac:dyDescent="0.25">
      <c r="A36" s="41" t="s">
        <v>21</v>
      </c>
      <c r="B36" s="87">
        <v>50560915.256787457</v>
      </c>
      <c r="C36" s="43" t="s">
        <v>61</v>
      </c>
      <c r="E36" s="49" t="s">
        <v>39</v>
      </c>
      <c r="F36" s="87">
        <v>0</v>
      </c>
      <c r="G36" s="238">
        <v>0</v>
      </c>
    </row>
    <row r="37" spans="1:7" x14ac:dyDescent="0.25">
      <c r="A37" s="41" t="s">
        <v>125</v>
      </c>
      <c r="B37" s="87">
        <v>466425471.0522052</v>
      </c>
      <c r="C37" s="43" t="s">
        <v>61</v>
      </c>
      <c r="E37" s="49" t="s">
        <v>40</v>
      </c>
      <c r="F37" s="87">
        <v>0</v>
      </c>
      <c r="G37" s="238">
        <v>0</v>
      </c>
    </row>
    <row r="38" spans="1:7" x14ac:dyDescent="0.25">
      <c r="A38" s="41" t="s">
        <v>22</v>
      </c>
      <c r="B38" s="87">
        <v>727112732.71804798</v>
      </c>
      <c r="C38" s="43" t="s">
        <v>61</v>
      </c>
      <c r="E38" s="49" t="s">
        <v>41</v>
      </c>
      <c r="F38" s="87">
        <v>0</v>
      </c>
      <c r="G38" s="238">
        <v>0</v>
      </c>
    </row>
    <row r="39" spans="1:7" ht="15.75" thickBot="1" x14ac:dyDescent="0.3">
      <c r="A39" s="42" t="s">
        <v>23</v>
      </c>
      <c r="B39" s="88">
        <v>745249202.11804819</v>
      </c>
      <c r="C39" s="44" t="s">
        <v>61</v>
      </c>
      <c r="E39" s="50" t="s">
        <v>42</v>
      </c>
      <c r="F39" s="239">
        <v>0</v>
      </c>
      <c r="G39" s="240">
        <v>0</v>
      </c>
    </row>
    <row r="40" spans="1:7" ht="15.75" thickTop="1" x14ac:dyDescent="0.25"/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74"/>
  <sheetViews>
    <sheetView tabSelected="1" zoomScale="55" zoomScaleNormal="55" workbookViewId="0">
      <selection activeCell="Y26" sqref="Y26"/>
    </sheetView>
  </sheetViews>
  <sheetFormatPr defaultRowHeight="15" x14ac:dyDescent="0.25"/>
  <cols>
    <col min="1" max="1" width="5.140625" customWidth="1"/>
    <col min="2" max="2" width="28.5703125" customWidth="1"/>
    <col min="3" max="3" width="8.7109375" customWidth="1"/>
    <col min="4" max="5" width="7.7109375" customWidth="1"/>
    <col min="6" max="6" width="8.140625" customWidth="1"/>
    <col min="7" max="7" width="8.28515625" customWidth="1"/>
    <col min="8" max="8" width="9.85546875" customWidth="1"/>
    <col min="9" max="9" width="9.5703125" customWidth="1"/>
    <col min="10" max="10" width="8" customWidth="1"/>
    <col min="11" max="11" width="7" customWidth="1"/>
    <col min="12" max="12" width="6" customWidth="1"/>
    <col min="13" max="13" width="5.5703125" customWidth="1"/>
    <col min="14" max="14" width="6.28515625" customWidth="1"/>
    <col min="15" max="16" width="5.28515625" customWidth="1"/>
    <col min="17" max="17" width="6.7109375" customWidth="1"/>
    <col min="18" max="18" width="6.28515625" customWidth="1"/>
    <col min="19" max="19" width="17.28515625" customWidth="1"/>
    <col min="20" max="20" width="11.140625" customWidth="1"/>
    <col min="28" max="28" width="8.42578125" customWidth="1"/>
    <col min="29" max="29" width="5.7109375" customWidth="1"/>
    <col min="30" max="30" width="6.28515625" customWidth="1"/>
    <col min="31" max="31" width="5.5703125" customWidth="1"/>
    <col min="32" max="32" width="6.42578125" customWidth="1"/>
    <col min="33" max="33" width="6.5703125" customWidth="1"/>
    <col min="34" max="34" width="8.28515625" customWidth="1"/>
    <col min="35" max="35" width="7.42578125" customWidth="1"/>
    <col min="36" max="36" width="5.7109375" customWidth="1"/>
    <col min="37" max="37" width="14" customWidth="1"/>
    <col min="38" max="38" width="6.42578125" customWidth="1"/>
  </cols>
  <sheetData>
    <row r="1" spans="1:135" ht="15.75" thickBot="1" x14ac:dyDescent="0.3">
      <c r="D1" t="s">
        <v>0</v>
      </c>
      <c r="I1" s="1"/>
      <c r="J1" s="1"/>
      <c r="K1" s="1"/>
      <c r="L1" s="1"/>
      <c r="M1" s="1"/>
      <c r="N1" s="1"/>
      <c r="O1" s="1"/>
      <c r="P1" s="1"/>
      <c r="Q1" s="1"/>
      <c r="R1" s="1"/>
      <c r="U1" t="s">
        <v>1</v>
      </c>
      <c r="AK1" s="2"/>
    </row>
    <row r="2" spans="1:135" ht="15.75" thickBot="1" x14ac:dyDescent="0.3"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99">
        <v>7</v>
      </c>
      <c r="J2" s="99">
        <v>8</v>
      </c>
      <c r="K2" s="99">
        <v>9</v>
      </c>
      <c r="L2" s="99">
        <v>10</v>
      </c>
      <c r="M2" s="99">
        <v>11</v>
      </c>
      <c r="N2" s="99">
        <v>12</v>
      </c>
      <c r="O2" s="99">
        <v>13</v>
      </c>
      <c r="P2" s="99">
        <v>14</v>
      </c>
      <c r="Q2" s="99">
        <v>15</v>
      </c>
      <c r="R2" s="99">
        <v>16</v>
      </c>
      <c r="S2" s="183">
        <v>10</v>
      </c>
      <c r="T2" s="183">
        <v>11</v>
      </c>
      <c r="U2" s="166">
        <v>12</v>
      </c>
      <c r="V2" s="164">
        <v>13</v>
      </c>
      <c r="W2" s="164">
        <v>14</v>
      </c>
      <c r="X2" s="164">
        <v>15</v>
      </c>
      <c r="Y2" s="164">
        <v>16</v>
      </c>
      <c r="Z2" s="167">
        <v>17</v>
      </c>
      <c r="AA2" s="166">
        <v>18</v>
      </c>
      <c r="AB2" s="166">
        <v>19</v>
      </c>
      <c r="AC2" s="164">
        <v>20</v>
      </c>
      <c r="AD2" s="164">
        <v>21</v>
      </c>
      <c r="AE2" s="164">
        <v>22</v>
      </c>
      <c r="AF2" s="164">
        <v>23</v>
      </c>
      <c r="AG2" s="167">
        <v>24</v>
      </c>
      <c r="AH2" s="188">
        <v>25</v>
      </c>
      <c r="AI2" s="188">
        <v>26</v>
      </c>
      <c r="AJ2" s="4"/>
      <c r="AK2" s="2"/>
    </row>
    <row r="3" spans="1:135" ht="146.25" thickBot="1" x14ac:dyDescent="0.3">
      <c r="A3" s="5"/>
      <c r="B3" s="6"/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 t="s">
        <v>115</v>
      </c>
      <c r="I3" s="100" t="s">
        <v>116</v>
      </c>
      <c r="J3" s="100" t="s">
        <v>117</v>
      </c>
      <c r="K3" s="100" t="s">
        <v>8</v>
      </c>
      <c r="L3" s="100" t="s">
        <v>9</v>
      </c>
      <c r="M3" s="100" t="s">
        <v>10</v>
      </c>
      <c r="N3" s="100" t="s">
        <v>11</v>
      </c>
      <c r="O3" s="100" t="s">
        <v>12</v>
      </c>
      <c r="P3" s="100" t="s">
        <v>13</v>
      </c>
      <c r="Q3" s="100" t="s">
        <v>14</v>
      </c>
      <c r="R3" s="100" t="s">
        <v>104</v>
      </c>
      <c r="S3" s="184" t="s">
        <v>106</v>
      </c>
      <c r="T3" s="184" t="s">
        <v>105</v>
      </c>
      <c r="U3" s="9" t="s">
        <v>118</v>
      </c>
      <c r="V3" s="10" t="s">
        <v>120</v>
      </c>
      <c r="W3" s="10" t="s">
        <v>15</v>
      </c>
      <c r="X3" s="10" t="s">
        <v>121</v>
      </c>
      <c r="Y3" s="10" t="s">
        <v>122</v>
      </c>
      <c r="Z3" s="10" t="s">
        <v>123</v>
      </c>
      <c r="AA3" s="10" t="s">
        <v>16</v>
      </c>
      <c r="AB3" s="235" t="s">
        <v>17</v>
      </c>
      <c r="AC3" s="236" t="s">
        <v>18</v>
      </c>
      <c r="AD3" s="236" t="s">
        <v>19</v>
      </c>
      <c r="AE3" s="236" t="s">
        <v>20</v>
      </c>
      <c r="AF3" s="236" t="s">
        <v>21</v>
      </c>
      <c r="AG3" s="237" t="s">
        <v>125</v>
      </c>
      <c r="AH3" s="223" t="s">
        <v>22</v>
      </c>
      <c r="AI3" s="224" t="s">
        <v>23</v>
      </c>
      <c r="AJ3" s="77"/>
      <c r="AK3" s="82"/>
    </row>
    <row r="4" spans="1:135" x14ac:dyDescent="0.25">
      <c r="A4" s="68">
        <v>1</v>
      </c>
      <c r="B4" s="70" t="s">
        <v>24</v>
      </c>
      <c r="C4" s="135">
        <v>1</v>
      </c>
      <c r="D4" s="135"/>
      <c r="E4" s="135"/>
      <c r="F4" s="135"/>
      <c r="G4" s="135"/>
      <c r="H4" s="136"/>
      <c r="I4" s="27"/>
      <c r="J4" s="25"/>
      <c r="K4" s="25"/>
      <c r="L4" s="25"/>
      <c r="M4" s="25"/>
      <c r="N4" s="25"/>
      <c r="O4" s="25"/>
      <c r="P4" s="25"/>
      <c r="Q4" s="25"/>
      <c r="R4" s="28"/>
      <c r="S4" s="185"/>
      <c r="T4" s="186"/>
      <c r="U4" s="12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3"/>
      <c r="AH4" s="185"/>
      <c r="AI4" s="186"/>
      <c r="AJ4" s="78" t="s">
        <v>130</v>
      </c>
      <c r="AK4" s="83">
        <f>I52</f>
        <v>91000</v>
      </c>
    </row>
    <row r="5" spans="1:135" x14ac:dyDescent="0.25">
      <c r="A5" s="69">
        <v>2</v>
      </c>
      <c r="B5" s="71" t="s">
        <v>3</v>
      </c>
      <c r="C5" s="137">
        <f>-I53</f>
        <v>-32.4</v>
      </c>
      <c r="D5" s="137">
        <v>1</v>
      </c>
      <c r="E5" s="137"/>
      <c r="F5" s="137"/>
      <c r="G5" s="137"/>
      <c r="H5" s="138"/>
      <c r="I5" s="16"/>
      <c r="J5" s="14"/>
      <c r="K5" s="14"/>
      <c r="L5" s="14"/>
      <c r="M5" s="14"/>
      <c r="N5" s="14"/>
      <c r="O5" s="14"/>
      <c r="P5" s="14"/>
      <c r="Q5" s="14"/>
      <c r="R5" s="17"/>
      <c r="S5" s="187"/>
      <c r="T5" s="188"/>
      <c r="U5" s="16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7"/>
      <c r="AH5" s="187"/>
      <c r="AI5" s="188"/>
      <c r="AJ5" s="79" t="s">
        <v>130</v>
      </c>
      <c r="AK5" s="84">
        <v>0</v>
      </c>
    </row>
    <row r="6" spans="1:135" x14ac:dyDescent="0.25">
      <c r="A6" s="69">
        <v>3</v>
      </c>
      <c r="B6" s="71" t="s">
        <v>4</v>
      </c>
      <c r="C6" s="137"/>
      <c r="D6" s="137"/>
      <c r="E6" s="137">
        <v>1</v>
      </c>
      <c r="F6" s="137"/>
      <c r="G6" s="137"/>
      <c r="H6" s="138"/>
      <c r="I6" s="16"/>
      <c r="J6" s="14"/>
      <c r="K6" s="14"/>
      <c r="L6" s="14"/>
      <c r="M6" s="14"/>
      <c r="N6" s="14"/>
      <c r="O6" s="14"/>
      <c r="P6" s="14"/>
      <c r="Q6" s="14"/>
      <c r="R6" s="17"/>
      <c r="S6" s="187"/>
      <c r="T6" s="188"/>
      <c r="U6" s="16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7"/>
      <c r="AH6" s="187"/>
      <c r="AI6" s="188"/>
      <c r="AJ6" s="79" t="s">
        <v>130</v>
      </c>
      <c r="AK6" s="84">
        <f>I56</f>
        <v>115122</v>
      </c>
    </row>
    <row r="7" spans="1:135" x14ac:dyDescent="0.25">
      <c r="A7" s="69">
        <v>4</v>
      </c>
      <c r="B7" s="71" t="s">
        <v>5</v>
      </c>
      <c r="C7" s="137"/>
      <c r="D7" s="137"/>
      <c r="E7" s="137"/>
      <c r="F7" s="137">
        <v>1</v>
      </c>
      <c r="G7" s="137"/>
      <c r="H7" s="138"/>
      <c r="I7" s="16"/>
      <c r="J7" s="14"/>
      <c r="K7" s="14"/>
      <c r="L7" s="14"/>
      <c r="M7" s="14"/>
      <c r="N7" s="14"/>
      <c r="O7" s="14"/>
      <c r="P7" s="14"/>
      <c r="Q7" s="14"/>
      <c r="R7" s="17"/>
      <c r="S7" s="187"/>
      <c r="T7" s="188"/>
      <c r="U7" s="16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7"/>
      <c r="AH7" s="187"/>
      <c r="AI7" s="188"/>
      <c r="AJ7" s="79" t="s">
        <v>131</v>
      </c>
      <c r="AK7" s="85">
        <f>I57</f>
        <v>91497</v>
      </c>
    </row>
    <row r="8" spans="1:135" ht="15.75" thickBot="1" x14ac:dyDescent="0.3">
      <c r="A8" s="69">
        <v>5</v>
      </c>
      <c r="B8" s="72" t="s">
        <v>6</v>
      </c>
      <c r="C8" s="139"/>
      <c r="D8" s="139">
        <f>-(100-I54)/100</f>
        <v>-0.89</v>
      </c>
      <c r="E8" s="139">
        <v>-1</v>
      </c>
      <c r="F8" s="139">
        <v>1</v>
      </c>
      <c r="G8" s="139">
        <v>1</v>
      </c>
      <c r="H8" s="140"/>
      <c r="I8" s="75"/>
      <c r="J8" s="29"/>
      <c r="K8" s="29"/>
      <c r="L8" s="29"/>
      <c r="M8" s="29"/>
      <c r="N8" s="29"/>
      <c r="O8" s="29"/>
      <c r="P8" s="29"/>
      <c r="Q8" s="29"/>
      <c r="R8" s="76"/>
      <c r="S8" s="189"/>
      <c r="T8" s="190"/>
      <c r="U8" s="20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21"/>
      <c r="AH8" s="197"/>
      <c r="AI8" s="198"/>
      <c r="AJ8" s="80" t="s">
        <v>130</v>
      </c>
      <c r="AK8" s="86">
        <v>0</v>
      </c>
    </row>
    <row r="9" spans="1:135" ht="15.75" thickBot="1" x14ac:dyDescent="0.3">
      <c r="A9" s="69">
        <v>6</v>
      </c>
      <c r="B9" s="30" t="s">
        <v>27</v>
      </c>
      <c r="C9" s="141"/>
      <c r="D9" s="141"/>
      <c r="E9" s="141"/>
      <c r="F9" s="141"/>
      <c r="G9" s="141">
        <f>-I55</f>
        <v>-116</v>
      </c>
      <c r="H9" s="142">
        <v>1</v>
      </c>
      <c r="I9" s="23"/>
      <c r="J9" s="22"/>
      <c r="K9" s="22"/>
      <c r="L9" s="22"/>
      <c r="M9" s="22"/>
      <c r="N9" s="22"/>
      <c r="O9" s="22"/>
      <c r="P9" s="22"/>
      <c r="Q9" s="22"/>
      <c r="R9" s="115"/>
      <c r="S9" s="191"/>
      <c r="T9" s="192"/>
      <c r="U9" s="23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4"/>
      <c r="AH9" s="191"/>
      <c r="AI9" s="192"/>
      <c r="AJ9" s="81" t="s">
        <v>130</v>
      </c>
      <c r="AK9" s="148">
        <v>0</v>
      </c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</row>
    <row r="10" spans="1:135" s="4" customFormat="1" x14ac:dyDescent="0.25">
      <c r="A10" s="110">
        <v>7</v>
      </c>
      <c r="B10" s="111" t="s">
        <v>7</v>
      </c>
      <c r="C10" s="112"/>
      <c r="D10" s="112"/>
      <c r="E10" s="112"/>
      <c r="F10" s="112"/>
      <c r="G10" s="112"/>
      <c r="H10" s="143">
        <f>-I40</f>
        <v>-0.86</v>
      </c>
      <c r="I10" s="101">
        <v>1</v>
      </c>
      <c r="J10" s="102"/>
      <c r="K10" s="102"/>
      <c r="L10" s="102"/>
      <c r="M10" s="102"/>
      <c r="N10" s="102"/>
      <c r="O10" s="102"/>
      <c r="P10" s="102"/>
      <c r="Q10" s="102"/>
      <c r="R10" s="103"/>
      <c r="S10" s="193"/>
      <c r="T10" s="194"/>
      <c r="U10" s="27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8"/>
      <c r="AH10" s="205"/>
      <c r="AI10" s="205"/>
      <c r="AJ10" s="106" t="s">
        <v>28</v>
      </c>
      <c r="AK10" s="230">
        <v>0</v>
      </c>
    </row>
    <row r="11" spans="1:135" s="4" customFormat="1" x14ac:dyDescent="0.25">
      <c r="A11" s="110">
        <v>8</v>
      </c>
      <c r="B11" s="113" t="s">
        <v>29</v>
      </c>
      <c r="C11" s="99"/>
      <c r="D11" s="99"/>
      <c r="E11" s="99"/>
      <c r="F11" s="99"/>
      <c r="G11" s="99"/>
      <c r="H11" s="107">
        <f t="shared" ref="H11" si="0">-I41</f>
        <v>-0.08</v>
      </c>
      <c r="I11" s="104"/>
      <c r="J11" s="99">
        <v>1</v>
      </c>
      <c r="K11" s="99"/>
      <c r="L11" s="99"/>
      <c r="M11" s="99"/>
      <c r="N11" s="99"/>
      <c r="O11" s="99"/>
      <c r="P11" s="99"/>
      <c r="Q11" s="99"/>
      <c r="R11" s="105"/>
      <c r="S11" s="187"/>
      <c r="T11" s="188"/>
      <c r="U11" s="16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7"/>
      <c r="AH11" s="225"/>
      <c r="AI11" s="225"/>
      <c r="AJ11" s="107" t="s">
        <v>28</v>
      </c>
      <c r="AK11" s="231">
        <v>0</v>
      </c>
    </row>
    <row r="12" spans="1:135" s="4" customFormat="1" x14ac:dyDescent="0.25">
      <c r="A12" s="110">
        <v>9</v>
      </c>
      <c r="B12" s="113" t="s">
        <v>8</v>
      </c>
      <c r="C12" s="99"/>
      <c r="D12" s="99"/>
      <c r="E12" s="99"/>
      <c r="F12" s="99"/>
      <c r="G12" s="99"/>
      <c r="H12" s="107">
        <f t="shared" ref="H12:H18" si="1">-I42</f>
        <v>-0.02</v>
      </c>
      <c r="I12" s="104"/>
      <c r="J12" s="99"/>
      <c r="K12" s="99">
        <v>1</v>
      </c>
      <c r="L12" s="99"/>
      <c r="M12" s="99"/>
      <c r="N12" s="99"/>
      <c r="O12" s="99"/>
      <c r="P12" s="99"/>
      <c r="Q12" s="99"/>
      <c r="R12" s="105"/>
      <c r="S12" s="187"/>
      <c r="T12" s="188"/>
      <c r="U12" s="16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7"/>
      <c r="AH12" s="225"/>
      <c r="AI12" s="225"/>
      <c r="AJ12" s="107" t="s">
        <v>28</v>
      </c>
      <c r="AK12" s="231">
        <v>0</v>
      </c>
    </row>
    <row r="13" spans="1:135" s="4" customFormat="1" x14ac:dyDescent="0.25">
      <c r="A13" s="110">
        <v>10</v>
      </c>
      <c r="B13" s="113" t="s">
        <v>9</v>
      </c>
      <c r="C13" s="99"/>
      <c r="D13" s="99"/>
      <c r="E13" s="99"/>
      <c r="F13" s="99"/>
      <c r="G13" s="99"/>
      <c r="H13" s="107">
        <f t="shared" si="1"/>
        <v>-0.04</v>
      </c>
      <c r="I13" s="104"/>
      <c r="J13" s="99"/>
      <c r="K13" s="99"/>
      <c r="L13" s="99">
        <v>1</v>
      </c>
      <c r="M13" s="99"/>
      <c r="N13" s="99"/>
      <c r="O13" s="99"/>
      <c r="P13" s="99"/>
      <c r="Q13" s="99"/>
      <c r="R13" s="105"/>
      <c r="S13" s="187"/>
      <c r="T13" s="188"/>
      <c r="U13" s="16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7"/>
      <c r="AH13" s="225"/>
      <c r="AI13" s="225"/>
      <c r="AJ13" s="107" t="s">
        <v>28</v>
      </c>
      <c r="AK13" s="231">
        <v>0</v>
      </c>
    </row>
    <row r="14" spans="1:135" s="4" customFormat="1" x14ac:dyDescent="0.25">
      <c r="A14" s="110">
        <v>11</v>
      </c>
      <c r="B14" s="113" t="s">
        <v>10</v>
      </c>
      <c r="C14" s="99"/>
      <c r="D14" s="99"/>
      <c r="E14" s="99"/>
      <c r="F14" s="99"/>
      <c r="G14" s="99"/>
      <c r="H14" s="107">
        <f t="shared" si="1"/>
        <v>-0.03</v>
      </c>
      <c r="I14" s="104"/>
      <c r="J14" s="99"/>
      <c r="K14" s="99"/>
      <c r="L14" s="99"/>
      <c r="M14" s="99">
        <v>1</v>
      </c>
      <c r="N14" s="99"/>
      <c r="O14" s="99"/>
      <c r="P14" s="99"/>
      <c r="Q14" s="99"/>
      <c r="R14" s="105"/>
      <c r="S14" s="187"/>
      <c r="T14" s="188"/>
      <c r="U14" s="16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7"/>
      <c r="AH14" s="225"/>
      <c r="AI14" s="225"/>
      <c r="AJ14" s="107" t="s">
        <v>28</v>
      </c>
      <c r="AK14" s="231">
        <v>0</v>
      </c>
    </row>
    <row r="15" spans="1:135" s="4" customFormat="1" x14ac:dyDescent="0.25">
      <c r="A15" s="110">
        <v>12</v>
      </c>
      <c r="B15" s="113" t="s">
        <v>11</v>
      </c>
      <c r="C15" s="99"/>
      <c r="D15" s="99"/>
      <c r="E15" s="99"/>
      <c r="F15" s="99"/>
      <c r="G15" s="99"/>
      <c r="H15" s="107">
        <f t="shared" si="1"/>
        <v>-0.13</v>
      </c>
      <c r="I15" s="104"/>
      <c r="J15" s="99"/>
      <c r="K15" s="99"/>
      <c r="L15" s="99"/>
      <c r="M15" s="99"/>
      <c r="N15" s="99">
        <v>1</v>
      </c>
      <c r="O15" s="99"/>
      <c r="P15" s="99"/>
      <c r="Q15" s="99"/>
      <c r="R15" s="105"/>
      <c r="S15" s="187"/>
      <c r="T15" s="188"/>
      <c r="U15" s="16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7"/>
      <c r="AH15" s="225"/>
      <c r="AI15" s="225"/>
      <c r="AJ15" s="107" t="s">
        <v>28</v>
      </c>
      <c r="AK15" s="231">
        <v>0</v>
      </c>
    </row>
    <row r="16" spans="1:135" s="4" customFormat="1" x14ac:dyDescent="0.25">
      <c r="A16" s="110">
        <v>13</v>
      </c>
      <c r="B16" s="113" t="s">
        <v>12</v>
      </c>
      <c r="C16" s="99"/>
      <c r="D16" s="99"/>
      <c r="E16" s="99"/>
      <c r="F16" s="99"/>
      <c r="G16" s="99"/>
      <c r="H16" s="107">
        <f t="shared" si="1"/>
        <v>-0.1</v>
      </c>
      <c r="I16" s="104"/>
      <c r="J16" s="99"/>
      <c r="K16" s="99"/>
      <c r="L16" s="99"/>
      <c r="M16" s="99"/>
      <c r="N16" s="99"/>
      <c r="O16" s="99">
        <v>1</v>
      </c>
      <c r="P16" s="99"/>
      <c r="Q16" s="99"/>
      <c r="R16" s="105"/>
      <c r="S16" s="187"/>
      <c r="T16" s="188"/>
      <c r="U16" s="16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7"/>
      <c r="AH16" s="225"/>
      <c r="AI16" s="225"/>
      <c r="AJ16" s="107" t="s">
        <v>28</v>
      </c>
      <c r="AK16" s="231">
        <v>0</v>
      </c>
    </row>
    <row r="17" spans="1:135" s="4" customFormat="1" x14ac:dyDescent="0.25">
      <c r="A17" s="110">
        <v>14</v>
      </c>
      <c r="B17" s="113" t="s">
        <v>13</v>
      </c>
      <c r="C17" s="99"/>
      <c r="D17" s="99"/>
      <c r="E17" s="99"/>
      <c r="F17" s="99"/>
      <c r="G17" s="99"/>
      <c r="H17" s="107">
        <f t="shared" si="1"/>
        <v>-0.04</v>
      </c>
      <c r="I17" s="104"/>
      <c r="J17" s="99"/>
      <c r="K17" s="99"/>
      <c r="L17" s="99"/>
      <c r="M17" s="99"/>
      <c r="N17" s="99"/>
      <c r="O17" s="99"/>
      <c r="P17" s="99">
        <v>1</v>
      </c>
      <c r="Q17" s="99"/>
      <c r="R17" s="105"/>
      <c r="S17" s="187"/>
      <c r="T17" s="188"/>
      <c r="U17" s="16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7"/>
      <c r="AH17" s="225"/>
      <c r="AI17" s="225"/>
      <c r="AJ17" s="107" t="s">
        <v>28</v>
      </c>
      <c r="AK17" s="231">
        <v>0</v>
      </c>
    </row>
    <row r="18" spans="1:135" s="4" customFormat="1" x14ac:dyDescent="0.25">
      <c r="A18" s="110">
        <v>15</v>
      </c>
      <c r="B18" s="113" t="s">
        <v>14</v>
      </c>
      <c r="C18" s="99"/>
      <c r="D18" s="99"/>
      <c r="E18" s="99"/>
      <c r="F18" s="99"/>
      <c r="G18" s="99"/>
      <c r="H18" s="107">
        <f t="shared" si="1"/>
        <v>-0.35</v>
      </c>
      <c r="I18" s="104"/>
      <c r="J18" s="99"/>
      <c r="K18" s="99"/>
      <c r="L18" s="99"/>
      <c r="M18" s="99"/>
      <c r="N18" s="99"/>
      <c r="O18" s="99"/>
      <c r="P18" s="99"/>
      <c r="Q18" s="99">
        <v>1</v>
      </c>
      <c r="R18" s="105"/>
      <c r="S18" s="187"/>
      <c r="T18" s="188"/>
      <c r="U18" s="16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7"/>
      <c r="AH18" s="225"/>
      <c r="AI18" s="225"/>
      <c r="AJ18" s="107" t="s">
        <v>28</v>
      </c>
      <c r="AK18" s="231">
        <v>0</v>
      </c>
    </row>
    <row r="19" spans="1:135" s="4" customFormat="1" ht="19.5" customHeight="1" thickBot="1" x14ac:dyDescent="0.3">
      <c r="A19" s="110">
        <v>16</v>
      </c>
      <c r="B19" s="114" t="s">
        <v>104</v>
      </c>
      <c r="C19" s="108"/>
      <c r="D19" s="108"/>
      <c r="E19" s="108"/>
      <c r="F19" s="108"/>
      <c r="G19" s="108"/>
      <c r="H19" s="109"/>
      <c r="I19" s="144">
        <v>-1</v>
      </c>
      <c r="J19" s="145">
        <v>-1</v>
      </c>
      <c r="K19" s="145">
        <v>-1</v>
      </c>
      <c r="L19" s="145">
        <v>-1</v>
      </c>
      <c r="M19" s="145">
        <v>-1</v>
      </c>
      <c r="N19" s="145">
        <v>-1</v>
      </c>
      <c r="O19" s="145">
        <v>-1</v>
      </c>
      <c r="P19" s="145">
        <v>-1</v>
      </c>
      <c r="Q19" s="145">
        <v>-1</v>
      </c>
      <c r="R19" s="146">
        <v>1</v>
      </c>
      <c r="S19" s="189"/>
      <c r="T19" s="190"/>
      <c r="U19" s="75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76"/>
      <c r="AH19" s="213"/>
      <c r="AI19" s="213"/>
      <c r="AJ19" s="147" t="s">
        <v>28</v>
      </c>
      <c r="AK19" s="232">
        <v>0</v>
      </c>
    </row>
    <row r="20" spans="1:135" x14ac:dyDescent="0.25">
      <c r="A20" s="199">
        <v>17</v>
      </c>
      <c r="B20" s="200" t="s">
        <v>105</v>
      </c>
      <c r="C20" s="201"/>
      <c r="D20" s="201"/>
      <c r="E20" s="201"/>
      <c r="F20" s="202">
        <f>I59</f>
        <v>62.6</v>
      </c>
      <c r="G20" s="201"/>
      <c r="H20" s="233">
        <f>I49</f>
        <v>1.6</v>
      </c>
      <c r="I20" s="195"/>
      <c r="J20" s="201"/>
      <c r="K20" s="201"/>
      <c r="L20" s="201"/>
      <c r="M20" s="201"/>
      <c r="N20" s="201"/>
      <c r="O20" s="201"/>
      <c r="P20" s="201"/>
      <c r="Q20" s="201"/>
      <c r="R20" s="196"/>
      <c r="S20" s="195"/>
      <c r="T20" s="196">
        <v>-1</v>
      </c>
      <c r="U20" s="204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196"/>
      <c r="AH20" s="205"/>
      <c r="AI20" s="206"/>
      <c r="AJ20" s="207" t="s">
        <v>28</v>
      </c>
      <c r="AK20" s="208">
        <v>0</v>
      </c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</row>
    <row r="21" spans="1:135" ht="15.75" thickBot="1" x14ac:dyDescent="0.3">
      <c r="A21" s="199">
        <v>18</v>
      </c>
      <c r="B21" s="209" t="s">
        <v>106</v>
      </c>
      <c r="C21" s="210"/>
      <c r="D21" s="210"/>
      <c r="E21" s="210">
        <f>-I58</f>
        <v>-73.900000000000006</v>
      </c>
      <c r="F21" s="210"/>
      <c r="G21" s="210"/>
      <c r="H21" s="211"/>
      <c r="I21" s="189"/>
      <c r="J21" s="210"/>
      <c r="K21" s="210"/>
      <c r="L21" s="210"/>
      <c r="M21" s="210"/>
      <c r="N21" s="210"/>
      <c r="O21" s="210"/>
      <c r="P21" s="210"/>
      <c r="Q21" s="210"/>
      <c r="R21" s="190">
        <v>-1</v>
      </c>
      <c r="S21" s="189">
        <v>1</v>
      </c>
      <c r="T21" s="190"/>
      <c r="U21" s="212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190"/>
      <c r="AH21" s="213"/>
      <c r="AI21" s="214"/>
      <c r="AJ21" s="215" t="s">
        <v>28</v>
      </c>
      <c r="AK21" s="216">
        <v>0</v>
      </c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</row>
    <row r="22" spans="1:135" x14ac:dyDescent="0.25">
      <c r="A22" s="179">
        <v>19</v>
      </c>
      <c r="B22" s="180" t="s">
        <v>30</v>
      </c>
      <c r="C22" s="25"/>
      <c r="D22" s="25"/>
      <c r="E22" s="25"/>
      <c r="F22" s="25"/>
      <c r="G22" s="25"/>
      <c r="H22" s="26">
        <v>-1</v>
      </c>
      <c r="I22" s="25"/>
      <c r="J22" s="25"/>
      <c r="K22" s="25"/>
      <c r="L22" s="25"/>
      <c r="M22" s="25"/>
      <c r="N22" s="25"/>
      <c r="O22" s="25"/>
      <c r="P22" s="25"/>
      <c r="Q22" s="25"/>
      <c r="R22" s="26"/>
      <c r="S22" s="195"/>
      <c r="T22" s="196"/>
      <c r="U22" s="163">
        <v>1.27</v>
      </c>
      <c r="V22" s="164"/>
      <c r="W22" s="164"/>
      <c r="X22" s="164"/>
      <c r="Y22" s="164"/>
      <c r="Z22" s="164"/>
      <c r="AA22" s="165"/>
      <c r="AB22" s="166"/>
      <c r="AC22" s="164"/>
      <c r="AD22" s="164"/>
      <c r="AE22" s="164"/>
      <c r="AF22" s="164"/>
      <c r="AG22" s="167"/>
      <c r="AH22" s="205"/>
      <c r="AI22" s="206"/>
      <c r="AJ22" s="155" t="s">
        <v>28</v>
      </c>
      <c r="AK22" s="156">
        <v>0</v>
      </c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</row>
    <row r="23" spans="1:135" x14ac:dyDescent="0.25">
      <c r="A23" s="179">
        <v>20</v>
      </c>
      <c r="B23" s="181" t="s">
        <v>119</v>
      </c>
      <c r="C23" s="14"/>
      <c r="D23" s="14"/>
      <c r="E23" s="14"/>
      <c r="F23" s="14"/>
      <c r="G23" s="14"/>
      <c r="H23" s="15"/>
      <c r="I23" s="14"/>
      <c r="J23" s="14"/>
      <c r="K23" s="14"/>
      <c r="L23" s="14"/>
      <c r="M23" s="14"/>
      <c r="N23" s="14"/>
      <c r="O23" s="14"/>
      <c r="P23" s="14"/>
      <c r="Q23" s="14"/>
      <c r="R23" s="15"/>
      <c r="S23" s="187"/>
      <c r="T23" s="188"/>
      <c r="U23" s="168">
        <f>-(C62/100)</f>
        <v>-0.06</v>
      </c>
      <c r="V23" s="169">
        <v>1</v>
      </c>
      <c r="W23" s="169"/>
      <c r="X23" s="169"/>
      <c r="Y23" s="169"/>
      <c r="Z23" s="169"/>
      <c r="AA23" s="170"/>
      <c r="AB23" s="171"/>
      <c r="AC23" s="169"/>
      <c r="AD23" s="169"/>
      <c r="AE23" s="169"/>
      <c r="AF23" s="169"/>
      <c r="AG23" s="172"/>
      <c r="AH23" s="225"/>
      <c r="AI23" s="226"/>
      <c r="AJ23" s="157" t="s">
        <v>28</v>
      </c>
      <c r="AK23" s="158">
        <v>0</v>
      </c>
    </row>
    <row r="24" spans="1:135" x14ac:dyDescent="0.25">
      <c r="A24" s="179">
        <v>21</v>
      </c>
      <c r="B24" s="181" t="s">
        <v>31</v>
      </c>
      <c r="C24" s="14"/>
      <c r="D24" s="14"/>
      <c r="E24" s="14"/>
      <c r="F24" s="14"/>
      <c r="G24" s="14"/>
      <c r="H24" s="15"/>
      <c r="I24" s="14"/>
      <c r="J24" s="14"/>
      <c r="K24" s="14"/>
      <c r="L24" s="14"/>
      <c r="M24" s="14"/>
      <c r="N24" s="14"/>
      <c r="O24" s="14"/>
      <c r="P24" s="14"/>
      <c r="Q24" s="14"/>
      <c r="R24" s="15"/>
      <c r="S24" s="187"/>
      <c r="T24" s="188"/>
      <c r="U24" s="168">
        <f>-(D62/100)</f>
        <v>-0.15</v>
      </c>
      <c r="V24" s="169"/>
      <c r="W24" s="169">
        <v>1</v>
      </c>
      <c r="X24" s="169"/>
      <c r="Y24" s="169"/>
      <c r="Z24" s="169"/>
      <c r="AA24" s="170"/>
      <c r="AB24" s="171"/>
      <c r="AC24" s="169"/>
      <c r="AD24" s="169"/>
      <c r="AE24" s="169"/>
      <c r="AF24" s="169"/>
      <c r="AG24" s="172"/>
      <c r="AH24" s="225"/>
      <c r="AI24" s="226"/>
      <c r="AJ24" s="157" t="s">
        <v>28</v>
      </c>
      <c r="AK24" s="158">
        <v>0</v>
      </c>
    </row>
    <row r="25" spans="1:135" x14ac:dyDescent="0.25">
      <c r="A25" s="179">
        <v>22</v>
      </c>
      <c r="B25" s="181" t="s">
        <v>32</v>
      </c>
      <c r="C25" s="14"/>
      <c r="D25" s="14"/>
      <c r="E25" s="14"/>
      <c r="F25" s="14"/>
      <c r="G25" s="14"/>
      <c r="H25" s="15"/>
      <c r="I25" s="14"/>
      <c r="J25" s="14"/>
      <c r="K25" s="14"/>
      <c r="L25" s="14"/>
      <c r="M25" s="14"/>
      <c r="N25" s="14"/>
      <c r="O25" s="14"/>
      <c r="P25" s="14"/>
      <c r="Q25" s="14"/>
      <c r="R25" s="15"/>
      <c r="S25" s="187"/>
      <c r="T25" s="188"/>
      <c r="U25" s="168">
        <f>-(E62/100)</f>
        <v>-0.06</v>
      </c>
      <c r="V25" s="169"/>
      <c r="W25" s="169"/>
      <c r="X25" s="169">
        <v>1</v>
      </c>
      <c r="Y25" s="169"/>
      <c r="Z25" s="169"/>
      <c r="AA25" s="170"/>
      <c r="AB25" s="171"/>
      <c r="AC25" s="169"/>
      <c r="AD25" s="169"/>
      <c r="AE25" s="169"/>
      <c r="AF25" s="169"/>
      <c r="AG25" s="172"/>
      <c r="AH25" s="225"/>
      <c r="AI25" s="226"/>
      <c r="AJ25" s="157" t="s">
        <v>28</v>
      </c>
      <c r="AK25" s="158">
        <v>0</v>
      </c>
    </row>
    <row r="26" spans="1:135" x14ac:dyDescent="0.25">
      <c r="A26" s="179">
        <v>23</v>
      </c>
      <c r="B26" s="181" t="s">
        <v>33</v>
      </c>
      <c r="C26" s="14"/>
      <c r="D26" s="14"/>
      <c r="E26" s="14"/>
      <c r="F26" s="14"/>
      <c r="G26" s="14"/>
      <c r="H26" s="15"/>
      <c r="I26" s="14"/>
      <c r="J26" s="14"/>
      <c r="K26" s="14"/>
      <c r="L26" s="14"/>
      <c r="M26" s="14"/>
      <c r="N26" s="14"/>
      <c r="O26" s="14"/>
      <c r="P26" s="14"/>
      <c r="Q26" s="14"/>
      <c r="R26" s="15"/>
      <c r="S26" s="187"/>
      <c r="T26" s="188"/>
      <c r="U26" s="168">
        <f>-(F62/100)</f>
        <v>-0.105</v>
      </c>
      <c r="V26" s="169"/>
      <c r="W26" s="169"/>
      <c r="X26" s="169"/>
      <c r="Y26" s="169">
        <v>1</v>
      </c>
      <c r="Z26" s="169"/>
      <c r="AA26" s="170"/>
      <c r="AB26" s="171"/>
      <c r="AC26" s="169"/>
      <c r="AD26" s="169"/>
      <c r="AE26" s="169"/>
      <c r="AF26" s="169"/>
      <c r="AG26" s="172"/>
      <c r="AH26" s="225"/>
      <c r="AI26" s="226"/>
      <c r="AJ26" s="157" t="s">
        <v>28</v>
      </c>
      <c r="AK26" s="158">
        <v>0</v>
      </c>
    </row>
    <row r="27" spans="1:135" x14ac:dyDescent="0.25">
      <c r="A27" s="179">
        <v>24</v>
      </c>
      <c r="B27" s="181" t="s">
        <v>34</v>
      </c>
      <c r="C27" s="14"/>
      <c r="D27" s="14"/>
      <c r="E27" s="14"/>
      <c r="F27" s="14"/>
      <c r="G27" s="14"/>
      <c r="H27" s="15"/>
      <c r="I27" s="14"/>
      <c r="J27" s="14"/>
      <c r="K27" s="14"/>
      <c r="L27" s="14"/>
      <c r="M27" s="14"/>
      <c r="N27" s="14"/>
      <c r="O27" s="14"/>
      <c r="P27" s="14"/>
      <c r="Q27" s="14"/>
      <c r="R27" s="15"/>
      <c r="S27" s="187"/>
      <c r="T27" s="188"/>
      <c r="U27" s="168">
        <f>-(G62/100)</f>
        <v>-0.09</v>
      </c>
      <c r="V27" s="169"/>
      <c r="W27" s="169"/>
      <c r="X27" s="169"/>
      <c r="Y27" s="169"/>
      <c r="Z27" s="169">
        <v>1</v>
      </c>
      <c r="AA27" s="170"/>
      <c r="AB27" s="171"/>
      <c r="AC27" s="169"/>
      <c r="AD27" s="169"/>
      <c r="AE27" s="169"/>
      <c r="AF27" s="169"/>
      <c r="AG27" s="172"/>
      <c r="AH27" s="225"/>
      <c r="AI27" s="226"/>
      <c r="AJ27" s="157" t="s">
        <v>28</v>
      </c>
      <c r="AK27" s="158">
        <v>0</v>
      </c>
    </row>
    <row r="28" spans="1:135" ht="15.75" thickBot="1" x14ac:dyDescent="0.3">
      <c r="A28" s="179">
        <v>25</v>
      </c>
      <c r="B28" s="182" t="s">
        <v>124</v>
      </c>
      <c r="C28" s="18"/>
      <c r="D28" s="18"/>
      <c r="E28" s="18"/>
      <c r="F28" s="18"/>
      <c r="G28" s="18"/>
      <c r="H28" s="19"/>
      <c r="I28" s="18"/>
      <c r="J28" s="18"/>
      <c r="K28" s="18"/>
      <c r="L28" s="18"/>
      <c r="M28" s="18"/>
      <c r="N28" s="18"/>
      <c r="O28" s="18"/>
      <c r="P28" s="18"/>
      <c r="Q28" s="18"/>
      <c r="R28" s="19"/>
      <c r="S28" s="197"/>
      <c r="T28" s="198"/>
      <c r="U28" s="173">
        <f>-(H62/100)</f>
        <v>-0.53500000000000003</v>
      </c>
      <c r="V28" s="174"/>
      <c r="W28" s="174"/>
      <c r="X28" s="174"/>
      <c r="Y28" s="174"/>
      <c r="Z28" s="174"/>
      <c r="AA28" s="175">
        <v>1</v>
      </c>
      <c r="AB28" s="176"/>
      <c r="AC28" s="177"/>
      <c r="AD28" s="177"/>
      <c r="AE28" s="177"/>
      <c r="AF28" s="177"/>
      <c r="AG28" s="178"/>
      <c r="AH28" s="227"/>
      <c r="AI28" s="228"/>
      <c r="AJ28" s="159" t="s">
        <v>28</v>
      </c>
      <c r="AK28" s="160">
        <v>0</v>
      </c>
    </row>
    <row r="29" spans="1:135" ht="19.5" customHeight="1" x14ac:dyDescent="0.25">
      <c r="A29" s="179">
        <v>26</v>
      </c>
      <c r="B29" s="180" t="s">
        <v>35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6"/>
      <c r="S29" s="195"/>
      <c r="T29" s="196"/>
      <c r="U29" s="163"/>
      <c r="V29" s="164">
        <f>$I$64+($I$65/100)*$I$64-C63</f>
        <v>-2.6530000000000005</v>
      </c>
      <c r="W29" s="164"/>
      <c r="X29" s="164"/>
      <c r="Y29" s="164"/>
      <c r="Z29" s="164"/>
      <c r="AA29" s="164"/>
      <c r="AB29" s="166">
        <v>1</v>
      </c>
      <c r="AC29" s="164"/>
      <c r="AD29" s="164"/>
      <c r="AE29" s="164"/>
      <c r="AF29" s="164"/>
      <c r="AG29" s="167"/>
      <c r="AH29" s="205"/>
      <c r="AI29" s="206"/>
      <c r="AJ29" s="155" t="s">
        <v>28</v>
      </c>
      <c r="AK29" s="156">
        <v>0</v>
      </c>
    </row>
    <row r="30" spans="1:135" x14ac:dyDescent="0.25">
      <c r="A30" s="179">
        <v>27</v>
      </c>
      <c r="B30" s="181" t="s">
        <v>36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5"/>
      <c r="S30" s="187"/>
      <c r="T30" s="188"/>
      <c r="U30" s="168"/>
      <c r="V30" s="169"/>
      <c r="W30" s="169">
        <f>$I$64+($I$65/100)*$I$64-D63</f>
        <v>-2.7729999999999997</v>
      </c>
      <c r="X30" s="169"/>
      <c r="Y30" s="169"/>
      <c r="Z30" s="169"/>
      <c r="AA30" s="169"/>
      <c r="AB30" s="171"/>
      <c r="AC30" s="169">
        <v>1</v>
      </c>
      <c r="AD30" s="169"/>
      <c r="AE30" s="169"/>
      <c r="AF30" s="169"/>
      <c r="AG30" s="172"/>
      <c r="AH30" s="225"/>
      <c r="AI30" s="226"/>
      <c r="AJ30" s="157" t="s">
        <v>28</v>
      </c>
      <c r="AK30" s="158">
        <v>0</v>
      </c>
    </row>
    <row r="31" spans="1:135" x14ac:dyDescent="0.25">
      <c r="A31" s="179">
        <v>28</v>
      </c>
      <c r="B31" s="181" t="s">
        <v>37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5"/>
      <c r="S31" s="187"/>
      <c r="T31" s="188"/>
      <c r="U31" s="168"/>
      <c r="V31" s="169"/>
      <c r="W31" s="169"/>
      <c r="X31" s="169">
        <f>$I$64+($I$65/100)*$I$64-E63</f>
        <v>-2.5629999999999997</v>
      </c>
      <c r="Y31" s="169"/>
      <c r="Z31" s="169"/>
      <c r="AA31" s="169"/>
      <c r="AB31" s="171"/>
      <c r="AC31" s="169"/>
      <c r="AD31" s="169">
        <v>1</v>
      </c>
      <c r="AE31" s="169"/>
      <c r="AF31" s="169"/>
      <c r="AG31" s="172"/>
      <c r="AH31" s="225"/>
      <c r="AI31" s="226"/>
      <c r="AJ31" s="157" t="s">
        <v>28</v>
      </c>
      <c r="AK31" s="158">
        <v>0</v>
      </c>
    </row>
    <row r="32" spans="1:135" x14ac:dyDescent="0.25">
      <c r="A32" s="179">
        <v>29</v>
      </c>
      <c r="B32" s="181" t="s">
        <v>38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5"/>
      <c r="S32" s="187"/>
      <c r="T32" s="188"/>
      <c r="U32" s="168"/>
      <c r="V32" s="169"/>
      <c r="W32" s="169"/>
      <c r="X32" s="169"/>
      <c r="Y32" s="169">
        <f>$I$64+($I$65/100)*$I$64-F63</f>
        <v>-1.3330000000000002</v>
      </c>
      <c r="Z32" s="169"/>
      <c r="AA32" s="169"/>
      <c r="AB32" s="171"/>
      <c r="AC32" s="169"/>
      <c r="AD32" s="169"/>
      <c r="AE32" s="169">
        <v>1</v>
      </c>
      <c r="AF32" s="169"/>
      <c r="AG32" s="172"/>
      <c r="AH32" s="225"/>
      <c r="AI32" s="226"/>
      <c r="AJ32" s="157" t="s">
        <v>28</v>
      </c>
      <c r="AK32" s="158">
        <v>0</v>
      </c>
    </row>
    <row r="33" spans="1:37" x14ac:dyDescent="0.25">
      <c r="A33" s="179">
        <v>30</v>
      </c>
      <c r="B33" s="181" t="s">
        <v>39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5"/>
      <c r="S33" s="187"/>
      <c r="T33" s="188"/>
      <c r="U33" s="168"/>
      <c r="V33" s="169"/>
      <c r="W33" s="169"/>
      <c r="X33" s="169"/>
      <c r="Y33" s="169"/>
      <c r="Z33" s="169">
        <f>$I$64+($I$65/100)*$I$64-G63</f>
        <v>-2.3230000000000004</v>
      </c>
      <c r="AA33" s="169"/>
      <c r="AB33" s="171"/>
      <c r="AC33" s="169"/>
      <c r="AD33" s="169"/>
      <c r="AE33" s="169"/>
      <c r="AF33" s="169">
        <v>1</v>
      </c>
      <c r="AG33" s="172"/>
      <c r="AH33" s="225"/>
      <c r="AI33" s="226"/>
      <c r="AJ33" s="157" t="s">
        <v>28</v>
      </c>
      <c r="AK33" s="158">
        <v>0</v>
      </c>
    </row>
    <row r="34" spans="1:37" ht="15.75" thickBot="1" x14ac:dyDescent="0.3">
      <c r="A34" s="179">
        <v>31</v>
      </c>
      <c r="B34" s="181" t="s">
        <v>40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73"/>
      <c r="S34" s="189"/>
      <c r="T34" s="190"/>
      <c r="U34" s="168"/>
      <c r="V34" s="169"/>
      <c r="W34" s="169"/>
      <c r="X34" s="169"/>
      <c r="Y34" s="169"/>
      <c r="Z34" s="169"/>
      <c r="AA34" s="169">
        <f>$I$64+(I66/100)*$I$64-H63</f>
        <v>-3.605</v>
      </c>
      <c r="AB34" s="176"/>
      <c r="AC34" s="177"/>
      <c r="AD34" s="177"/>
      <c r="AE34" s="177"/>
      <c r="AF34" s="177"/>
      <c r="AG34" s="178">
        <v>1</v>
      </c>
      <c r="AH34" s="213"/>
      <c r="AI34" s="214"/>
      <c r="AJ34" s="161" t="s">
        <v>28</v>
      </c>
      <c r="AK34" s="162">
        <v>0</v>
      </c>
    </row>
    <row r="35" spans="1:37" ht="15.75" thickBot="1" x14ac:dyDescent="0.3">
      <c r="A35" s="217">
        <v>32</v>
      </c>
      <c r="B35" s="200" t="s">
        <v>41</v>
      </c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3"/>
      <c r="S35" s="195"/>
      <c r="T35" s="196"/>
      <c r="U35" s="204"/>
      <c r="V35" s="201"/>
      <c r="W35" s="201"/>
      <c r="X35" s="201"/>
      <c r="Y35" s="201"/>
      <c r="Z35" s="201"/>
      <c r="AA35" s="201"/>
      <c r="AB35" s="201">
        <v>-1</v>
      </c>
      <c r="AC35" s="201">
        <v>-1</v>
      </c>
      <c r="AD35" s="201">
        <v>-1</v>
      </c>
      <c r="AE35" s="201">
        <v>-1</v>
      </c>
      <c r="AF35" s="201">
        <v>-1</v>
      </c>
      <c r="AG35" s="203">
        <v>-1</v>
      </c>
      <c r="AH35" s="218">
        <v>1</v>
      </c>
      <c r="AI35" s="205"/>
      <c r="AJ35" s="219" t="s">
        <v>28</v>
      </c>
      <c r="AK35" s="220">
        <v>0</v>
      </c>
    </row>
    <row r="36" spans="1:37" ht="15.75" thickBot="1" x14ac:dyDescent="0.3">
      <c r="A36" s="221">
        <v>33</v>
      </c>
      <c r="B36" s="209" t="s">
        <v>42</v>
      </c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1"/>
      <c r="S36" s="189">
        <v>-1</v>
      </c>
      <c r="T36" s="190">
        <v>1</v>
      </c>
      <c r="U36" s="212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1"/>
      <c r="AH36" s="222">
        <v>-1</v>
      </c>
      <c r="AI36" s="213">
        <v>1</v>
      </c>
      <c r="AJ36" s="219" t="s">
        <v>28</v>
      </c>
      <c r="AK36" s="220">
        <v>0</v>
      </c>
    </row>
    <row r="37" spans="1:37" ht="26.25" customHeight="1" thickBot="1" x14ac:dyDescent="0.3">
      <c r="B37" s="30" t="s">
        <v>136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74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2"/>
      <c r="AI37" s="229">
        <v>1</v>
      </c>
      <c r="AJ37" s="33"/>
      <c r="AK37" s="34"/>
    </row>
    <row r="38" spans="1:37" ht="30" customHeight="1" thickBot="1" x14ac:dyDescent="0.35">
      <c r="B38" s="234" t="s">
        <v>127</v>
      </c>
      <c r="C38" s="124"/>
      <c r="D38" s="124"/>
      <c r="E38" s="124"/>
      <c r="F38" s="124"/>
    </row>
    <row r="39" spans="1:37" x14ac:dyDescent="0.25">
      <c r="B39" s="91" t="s">
        <v>107</v>
      </c>
      <c r="C39" s="92">
        <v>2015</v>
      </c>
      <c r="D39" s="92">
        <v>2016</v>
      </c>
      <c r="E39" s="92">
        <v>2017</v>
      </c>
      <c r="F39" s="92">
        <v>2018</v>
      </c>
      <c r="G39" s="92">
        <v>2019</v>
      </c>
      <c r="H39" s="92">
        <v>2020</v>
      </c>
      <c r="I39" s="93" t="s">
        <v>128</v>
      </c>
      <c r="S39" s="35"/>
      <c r="T39" s="35"/>
      <c r="U39" s="35"/>
      <c r="V39" s="35"/>
      <c r="W39" s="35"/>
      <c r="X39" s="35"/>
      <c r="Y39" s="35"/>
      <c r="Z39" s="35"/>
      <c r="AA39" s="117"/>
      <c r="AB39" s="117"/>
    </row>
    <row r="40" spans="1:37" x14ac:dyDescent="0.25">
      <c r="B40" s="94" t="s">
        <v>49</v>
      </c>
      <c r="C40" s="116">
        <v>0.88</v>
      </c>
      <c r="D40" s="1">
        <v>0.85</v>
      </c>
      <c r="E40" s="1">
        <v>0.86</v>
      </c>
      <c r="F40" s="1"/>
      <c r="G40" s="1"/>
      <c r="H40" s="1"/>
      <c r="I40" s="97">
        <v>0.86</v>
      </c>
      <c r="S40" s="118"/>
      <c r="T40" s="35"/>
    </row>
    <row r="41" spans="1:37" x14ac:dyDescent="0.25">
      <c r="B41" s="94" t="s">
        <v>50</v>
      </c>
      <c r="C41" s="1">
        <v>0.06</v>
      </c>
      <c r="D41" s="1">
        <v>7.0000000000000007E-2</v>
      </c>
      <c r="E41" s="1">
        <v>0.08</v>
      </c>
      <c r="F41" s="1"/>
      <c r="G41" s="1"/>
      <c r="H41" s="1"/>
      <c r="I41" s="97">
        <v>0.08</v>
      </c>
      <c r="S41" s="118"/>
      <c r="T41" s="35"/>
    </row>
    <row r="42" spans="1:37" x14ac:dyDescent="0.25">
      <c r="B42" s="94" t="s">
        <v>102</v>
      </c>
      <c r="C42" s="1">
        <v>0.02</v>
      </c>
      <c r="D42" s="1">
        <v>0.02</v>
      </c>
      <c r="E42" s="1">
        <v>0.02</v>
      </c>
      <c r="F42" s="1"/>
      <c r="G42" s="1"/>
      <c r="H42" s="1"/>
      <c r="I42" s="97">
        <v>0.02</v>
      </c>
      <c r="S42" s="118"/>
      <c r="T42" s="35"/>
    </row>
    <row r="43" spans="1:37" ht="23.25" customHeight="1" x14ac:dyDescent="0.25">
      <c r="B43" s="96" t="s">
        <v>51</v>
      </c>
      <c r="C43" s="90">
        <v>0.04</v>
      </c>
      <c r="D43" s="1">
        <v>0.04</v>
      </c>
      <c r="E43" s="1">
        <v>0.04</v>
      </c>
      <c r="F43" s="1"/>
      <c r="G43" s="1"/>
      <c r="H43" s="1"/>
      <c r="I43" s="97">
        <v>0.04</v>
      </c>
      <c r="S43" s="118"/>
      <c r="T43" s="119"/>
    </row>
    <row r="44" spans="1:37" x14ac:dyDescent="0.25">
      <c r="B44" s="96" t="s">
        <v>52</v>
      </c>
      <c r="C44" s="90">
        <v>0.04</v>
      </c>
      <c r="D44" s="1">
        <v>0.03</v>
      </c>
      <c r="E44" s="1">
        <v>0.03</v>
      </c>
      <c r="F44" s="1"/>
      <c r="G44" s="1"/>
      <c r="H44" s="1"/>
      <c r="I44" s="97">
        <v>0.03</v>
      </c>
      <c r="S44" s="118"/>
      <c r="T44" s="35"/>
    </row>
    <row r="45" spans="1:37" x14ac:dyDescent="0.25">
      <c r="B45" s="96" t="s">
        <v>54</v>
      </c>
      <c r="C45" s="90">
        <v>0.11</v>
      </c>
      <c r="D45" s="1">
        <v>0.12</v>
      </c>
      <c r="E45" s="1">
        <v>0.13</v>
      </c>
      <c r="F45" s="1"/>
      <c r="G45" s="1"/>
      <c r="H45" s="1"/>
      <c r="I45" s="97">
        <v>0.13</v>
      </c>
      <c r="S45" s="118"/>
      <c r="T45" s="35"/>
    </row>
    <row r="46" spans="1:37" x14ac:dyDescent="0.25">
      <c r="B46" s="96" t="s">
        <v>55</v>
      </c>
      <c r="C46" s="90">
        <v>0.1</v>
      </c>
      <c r="D46" s="1">
        <v>0.1</v>
      </c>
      <c r="E46" s="1">
        <v>0.1</v>
      </c>
      <c r="F46" s="1"/>
      <c r="G46" s="1"/>
      <c r="H46" s="1"/>
      <c r="I46" s="97">
        <v>0.1</v>
      </c>
    </row>
    <row r="47" spans="1:37" x14ac:dyDescent="0.25">
      <c r="B47" s="96" t="s">
        <v>56</v>
      </c>
      <c r="C47" s="90">
        <v>0.04</v>
      </c>
      <c r="D47" s="1">
        <v>0.04</v>
      </c>
      <c r="E47" s="1">
        <v>0.04</v>
      </c>
      <c r="F47" s="1"/>
      <c r="G47" s="1"/>
      <c r="H47" s="1"/>
      <c r="I47" s="97">
        <v>0.04</v>
      </c>
    </row>
    <row r="48" spans="1:37" ht="27" customHeight="1" x14ac:dyDescent="0.25">
      <c r="B48" s="96" t="s">
        <v>101</v>
      </c>
      <c r="C48" s="90">
        <v>0.31</v>
      </c>
      <c r="D48" s="1">
        <v>0.3</v>
      </c>
      <c r="E48" s="1">
        <v>0.35</v>
      </c>
      <c r="F48" s="1"/>
      <c r="G48" s="1"/>
      <c r="H48" s="1"/>
      <c r="I48" s="97">
        <v>0.35</v>
      </c>
    </row>
    <row r="49" spans="2:40" ht="15.75" thickBot="1" x14ac:dyDescent="0.3">
      <c r="B49" s="130" t="s">
        <v>108</v>
      </c>
      <c r="C49" s="123">
        <v>1.4561538461538461</v>
      </c>
      <c r="D49" s="123">
        <v>1.4538461538461538</v>
      </c>
      <c r="E49" s="123">
        <v>1.5996153846153847</v>
      </c>
      <c r="F49" s="123">
        <v>1.338846153846154</v>
      </c>
      <c r="G49" s="123">
        <v>1.573076923076923</v>
      </c>
      <c r="H49" s="123">
        <f>41.02/26</f>
        <v>1.5776923076923077</v>
      </c>
      <c r="I49" s="98">
        <v>1.6</v>
      </c>
    </row>
    <row r="50" spans="2:40" ht="15.75" thickBot="1" x14ac:dyDescent="0.3">
      <c r="B50" s="131"/>
      <c r="C50" s="132"/>
      <c r="D50" s="132"/>
      <c r="E50" s="132"/>
      <c r="F50" s="132"/>
      <c r="G50" s="132"/>
      <c r="H50" s="132"/>
      <c r="I50" s="133"/>
      <c r="S50" s="35"/>
    </row>
    <row r="51" spans="2:40" x14ac:dyDescent="0.25">
      <c r="B51" s="120"/>
      <c r="C51" s="125">
        <v>2015</v>
      </c>
      <c r="D51" s="125">
        <v>2016</v>
      </c>
      <c r="E51" s="125">
        <v>2017</v>
      </c>
      <c r="F51" s="125">
        <v>2018</v>
      </c>
      <c r="G51" s="125">
        <v>2019</v>
      </c>
      <c r="H51" s="125">
        <v>2020</v>
      </c>
      <c r="I51" s="93" t="s">
        <v>128</v>
      </c>
      <c r="S51" s="153"/>
    </row>
    <row r="52" spans="2:40" x14ac:dyDescent="0.25">
      <c r="B52" s="94" t="s">
        <v>111</v>
      </c>
      <c r="C52" s="1">
        <v>96000</v>
      </c>
      <c r="D52" s="1">
        <v>93000</v>
      </c>
      <c r="E52" s="1">
        <v>93000</v>
      </c>
      <c r="F52" s="1">
        <v>91000</v>
      </c>
      <c r="G52" s="1">
        <v>91000</v>
      </c>
      <c r="H52" s="1">
        <v>88000</v>
      </c>
      <c r="I52" s="97">
        <v>91000</v>
      </c>
      <c r="S52" s="153"/>
    </row>
    <row r="53" spans="2:40" ht="30" x14ac:dyDescent="0.25">
      <c r="B53" s="129" t="s">
        <v>109</v>
      </c>
      <c r="C53" s="1">
        <v>28.6</v>
      </c>
      <c r="D53" s="1">
        <v>30.1</v>
      </c>
      <c r="E53" s="1">
        <v>31.2</v>
      </c>
      <c r="F53" s="1">
        <v>31.6</v>
      </c>
      <c r="G53" s="1">
        <v>32.4</v>
      </c>
      <c r="H53" s="1"/>
      <c r="I53" s="97">
        <v>32.4</v>
      </c>
      <c r="S53" s="153"/>
    </row>
    <row r="54" spans="2:40" x14ac:dyDescent="0.25">
      <c r="B54" s="94" t="s">
        <v>92</v>
      </c>
      <c r="C54" s="1">
        <v>10.199999999999999</v>
      </c>
      <c r="D54" s="1">
        <v>10.6</v>
      </c>
      <c r="E54" s="1">
        <v>10.8</v>
      </c>
      <c r="F54" s="1">
        <v>11</v>
      </c>
      <c r="G54" s="1">
        <v>11</v>
      </c>
      <c r="H54" s="1"/>
      <c r="I54" s="97">
        <v>11</v>
      </c>
      <c r="S54" s="153"/>
    </row>
    <row r="55" spans="2:40" x14ac:dyDescent="0.25">
      <c r="B55" s="94" t="s">
        <v>93</v>
      </c>
      <c r="C55" s="1"/>
      <c r="D55" s="1"/>
      <c r="E55" s="1"/>
      <c r="F55" s="1"/>
      <c r="G55" s="1"/>
      <c r="H55" s="1"/>
      <c r="I55" s="97">
        <v>116</v>
      </c>
      <c r="S55" s="153"/>
    </row>
    <row r="56" spans="2:40" ht="15.75" thickBot="1" x14ac:dyDescent="0.3">
      <c r="B56" s="94" t="s">
        <v>94</v>
      </c>
      <c r="C56" s="1">
        <v>400732</v>
      </c>
      <c r="D56" s="1">
        <v>242664</v>
      </c>
      <c r="E56" s="1">
        <v>221122</v>
      </c>
      <c r="F56" s="1">
        <v>172531</v>
      </c>
      <c r="G56" s="1">
        <v>115122</v>
      </c>
      <c r="H56" s="1"/>
      <c r="I56" s="97">
        <v>115122</v>
      </c>
      <c r="S56" s="153"/>
      <c r="AM56" s="123"/>
      <c r="AN56" s="98">
        <v>1.5996153846153847</v>
      </c>
    </row>
    <row r="57" spans="2:40" x14ac:dyDescent="0.25">
      <c r="B57" s="94" t="s">
        <v>95</v>
      </c>
      <c r="C57" s="1">
        <v>71850</v>
      </c>
      <c r="D57" s="1">
        <v>76766</v>
      </c>
      <c r="E57" s="1">
        <v>65730</v>
      </c>
      <c r="F57" s="1">
        <v>95159</v>
      </c>
      <c r="G57" s="1">
        <v>91497</v>
      </c>
      <c r="H57" s="1"/>
      <c r="I57" s="97">
        <v>91497</v>
      </c>
      <c r="S57" s="35"/>
    </row>
    <row r="58" spans="2:40" x14ac:dyDescent="0.25">
      <c r="B58" s="94" t="s">
        <v>96</v>
      </c>
      <c r="C58" s="1">
        <v>45.6</v>
      </c>
      <c r="D58" s="1">
        <v>53.6</v>
      </c>
      <c r="E58" s="1">
        <v>65.5</v>
      </c>
      <c r="F58" s="1">
        <v>61.3</v>
      </c>
      <c r="G58" s="1">
        <v>73.900000000000006</v>
      </c>
      <c r="H58" s="1"/>
      <c r="I58" s="97">
        <v>73.900000000000006</v>
      </c>
    </row>
    <row r="59" spans="2:40" ht="15.75" thickBot="1" x14ac:dyDescent="0.3">
      <c r="B59" s="126" t="s">
        <v>97</v>
      </c>
      <c r="C59" s="127">
        <v>55.2</v>
      </c>
      <c r="D59" s="127">
        <v>53.9</v>
      </c>
      <c r="E59" s="127">
        <v>64.8</v>
      </c>
      <c r="F59" s="127">
        <v>64.3</v>
      </c>
      <c r="G59" s="127">
        <v>62.6</v>
      </c>
      <c r="H59" s="127"/>
      <c r="I59" s="128">
        <v>62.6</v>
      </c>
    </row>
    <row r="60" spans="2:40" ht="15.75" thickBot="1" x14ac:dyDescent="0.3"/>
    <row r="61" spans="2:40" x14ac:dyDescent="0.25">
      <c r="B61" s="120"/>
      <c r="C61" s="150" t="s">
        <v>44</v>
      </c>
      <c r="D61" s="150" t="s">
        <v>43</v>
      </c>
      <c r="E61" s="150" t="s">
        <v>45</v>
      </c>
      <c r="F61" s="150" t="s">
        <v>46</v>
      </c>
      <c r="G61" s="150" t="s">
        <v>47</v>
      </c>
      <c r="H61" s="150" t="s">
        <v>48</v>
      </c>
      <c r="I61" s="121"/>
    </row>
    <row r="62" spans="2:40" x14ac:dyDescent="0.25">
      <c r="B62" s="134" t="s">
        <v>103</v>
      </c>
      <c r="C62" s="89">
        <v>6</v>
      </c>
      <c r="D62" s="89">
        <v>15</v>
      </c>
      <c r="E62" s="89">
        <v>6</v>
      </c>
      <c r="F62" s="89">
        <v>10.5</v>
      </c>
      <c r="G62" s="89">
        <v>9</v>
      </c>
      <c r="H62" s="89">
        <v>53.5</v>
      </c>
      <c r="I62" s="122"/>
    </row>
    <row r="63" spans="2:40" x14ac:dyDescent="0.25">
      <c r="B63" s="149" t="s">
        <v>53</v>
      </c>
      <c r="C63" s="89">
        <v>4.9800000000000004</v>
      </c>
      <c r="D63" s="89">
        <v>5.0999999999999996</v>
      </c>
      <c r="E63" s="89">
        <v>4.8899999999999997</v>
      </c>
      <c r="F63" s="89">
        <v>3.66</v>
      </c>
      <c r="G63" s="89">
        <v>4.6500000000000004</v>
      </c>
      <c r="H63" s="89">
        <v>6.29</v>
      </c>
      <c r="I63" s="122"/>
    </row>
    <row r="64" spans="2:40" x14ac:dyDescent="0.25">
      <c r="B64" s="241" t="s">
        <v>98</v>
      </c>
      <c r="C64" s="242"/>
      <c r="D64" s="242"/>
      <c r="E64" s="242"/>
      <c r="F64" s="242"/>
      <c r="G64" s="242"/>
      <c r="H64" s="242"/>
      <c r="I64" s="97">
        <v>1.79</v>
      </c>
    </row>
    <row r="65" spans="2:9" x14ac:dyDescent="0.25">
      <c r="B65" s="241" t="s">
        <v>99</v>
      </c>
      <c r="C65" s="242"/>
      <c r="D65" s="242"/>
      <c r="E65" s="242"/>
      <c r="F65" s="242"/>
      <c r="G65" s="242"/>
      <c r="H65" s="242"/>
      <c r="I65" s="97">
        <v>30</v>
      </c>
    </row>
    <row r="66" spans="2:9" ht="15.75" thickBot="1" x14ac:dyDescent="0.3">
      <c r="B66" s="243" t="s">
        <v>100</v>
      </c>
      <c r="C66" s="244"/>
      <c r="D66" s="244"/>
      <c r="E66" s="244"/>
      <c r="F66" s="244"/>
      <c r="G66" s="244"/>
      <c r="H66" s="244"/>
      <c r="I66" s="128">
        <v>50</v>
      </c>
    </row>
    <row r="67" spans="2:9" ht="15.75" thickBot="1" x14ac:dyDescent="0.3"/>
    <row r="68" spans="2:9" x14ac:dyDescent="0.25">
      <c r="B68" s="91" t="s">
        <v>110</v>
      </c>
      <c r="C68" s="150" t="s">
        <v>44</v>
      </c>
      <c r="D68" s="150" t="s">
        <v>43</v>
      </c>
      <c r="E68" s="150" t="s">
        <v>45</v>
      </c>
      <c r="F68" s="150" t="s">
        <v>46</v>
      </c>
      <c r="G68" s="150" t="s">
        <v>47</v>
      </c>
      <c r="H68" s="151" t="s">
        <v>48</v>
      </c>
    </row>
    <row r="69" spans="2:9" x14ac:dyDescent="0.25">
      <c r="B69" s="94">
        <v>2015</v>
      </c>
      <c r="C69" s="1"/>
      <c r="D69" s="1">
        <f>116.2/26</f>
        <v>4.4692307692307693</v>
      </c>
      <c r="E69" s="1"/>
      <c r="F69" s="1">
        <f>80.44/26</f>
        <v>3.0938461538461537</v>
      </c>
      <c r="G69" s="1"/>
      <c r="H69" s="95"/>
    </row>
    <row r="70" spans="2:9" x14ac:dyDescent="0.25">
      <c r="B70" s="94">
        <v>2016</v>
      </c>
      <c r="C70" s="1"/>
      <c r="D70" s="1">
        <f>113.42/26</f>
        <v>4.3623076923076924</v>
      </c>
      <c r="E70" s="1"/>
      <c r="F70" s="1">
        <f>82.91/26</f>
        <v>3.1888461538461539</v>
      </c>
      <c r="G70" s="1"/>
      <c r="H70" s="95"/>
    </row>
    <row r="71" spans="2:9" x14ac:dyDescent="0.25">
      <c r="B71" s="94">
        <v>2017</v>
      </c>
      <c r="C71" s="1"/>
      <c r="D71" s="1">
        <f>123.09/26</f>
        <v>4.734230769230769</v>
      </c>
      <c r="E71" s="1"/>
      <c r="F71" s="1">
        <f>93.94/26</f>
        <v>3.6130769230769229</v>
      </c>
      <c r="G71" s="1"/>
      <c r="H71" s="95"/>
    </row>
    <row r="72" spans="2:9" x14ac:dyDescent="0.25">
      <c r="B72" s="94">
        <v>2018</v>
      </c>
      <c r="C72" s="1"/>
      <c r="D72" s="1">
        <f>123.77/26</f>
        <v>4.7603846153846154</v>
      </c>
      <c r="E72" s="1"/>
      <c r="F72" s="1">
        <f>91.15/26</f>
        <v>3.5057692307692312</v>
      </c>
      <c r="G72" s="1"/>
      <c r="H72" s="95"/>
    </row>
    <row r="73" spans="2:9" x14ac:dyDescent="0.25">
      <c r="B73" s="94">
        <v>2019</v>
      </c>
      <c r="C73" s="1">
        <v>4.9800000000000004</v>
      </c>
      <c r="D73" s="1">
        <f>131.8/26</f>
        <v>5.0692307692307699</v>
      </c>
      <c r="E73" s="1">
        <v>4.8899999999999997</v>
      </c>
      <c r="F73" s="1">
        <f>95.35/26</f>
        <v>3.6673076923076922</v>
      </c>
      <c r="G73" s="1">
        <v>4.6500000000000004</v>
      </c>
      <c r="H73" s="95">
        <v>6.29</v>
      </c>
    </row>
    <row r="74" spans="2:9" ht="15.75" thickBot="1" x14ac:dyDescent="0.3">
      <c r="B74" s="126">
        <v>2020</v>
      </c>
      <c r="C74" s="127"/>
      <c r="D74" s="127">
        <f>146.23/26</f>
        <v>5.6242307692307687</v>
      </c>
      <c r="E74" s="127"/>
      <c r="F74" s="127">
        <f>106.98/26</f>
        <v>4.1146153846153846</v>
      </c>
      <c r="G74" s="127"/>
      <c r="H74" s="152"/>
    </row>
  </sheetData>
  <sheetProtection algorithmName="SHA-512" hashValue="TKEl3p9hTQEf6XAemi194QzrnQ5a0/Ef8veK6pTIYgyUnaQuP+eepTfchwIaahQ7ZzHwaorgonhF9+EkH8/ofg==" saltValue="H1S5jc1xxJgETd6dvEiIig==" spinCount="100000" sheet="1" objects="1" scenarios="1"/>
  <mergeCells count="3">
    <mergeCell ref="B64:H64"/>
    <mergeCell ref="B65:H65"/>
    <mergeCell ref="B66:H66"/>
  </mergeCells>
  <pageMargins left="0.7" right="0.7" top="0.78740157499999996" bottom="0.78740157499999996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Matice Alfa  1</vt:lpstr>
      <vt:lpstr>Opt. řešení  1</vt:lpstr>
      <vt:lpstr>Zadaní modelu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Šubrt</cp:lastModifiedBy>
  <dcterms:created xsi:type="dcterms:W3CDTF">2020-09-02T07:49:43Z</dcterms:created>
  <dcterms:modified xsi:type="dcterms:W3CDTF">2021-01-12T16:35:05Z</dcterms:modified>
</cp:coreProperties>
</file>