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ova\Desktop\"/>
    </mc:Choice>
  </mc:AlternateContent>
  <xr:revisionPtr revIDLastSave="0" documentId="8_{E7F36821-B5F1-42BE-A698-57FD746B9291}" xr6:coauthVersionLast="47" xr6:coauthVersionMax="47" xr10:uidLastSave="{00000000-0000-0000-0000-000000000000}"/>
  <bookViews>
    <workbookView xWindow="825" yWindow="-120" windowWidth="19785" windowHeight="11760" tabRatio="806" firstSheet="4" activeTab="9" xr2:uid="{00000000-000D-0000-FFFF-FFFF00000000}"/>
  </bookViews>
  <sheets>
    <sheet name="Výsledky 2017-2020" sheetId="55" r:id="rId1"/>
    <sheet name="2017" sheetId="60" r:id="rId2"/>
    <sheet name="2018-2019" sheetId="61" r:id="rId3"/>
    <sheet name="2020-2021" sheetId="62" r:id="rId4"/>
    <sheet name="2022-2023" sheetId="63" r:id="rId5"/>
    <sheet name="Stabilita cen  2024" sheetId="67" r:id="rId6"/>
    <sheet name="Stabilita prav.stran   2024" sheetId="66" r:id="rId7"/>
    <sheet name="Matice Alfa  2024" sheetId="65" r:id="rId8"/>
    <sheet name="Opt. řešení  2024" sheetId="64" r:id="rId9"/>
    <sheet name="Model 2024" sheetId="3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35" l="1"/>
  <c r="I58" i="35"/>
  <c r="I53" i="35"/>
  <c r="I54" i="35"/>
  <c r="I55" i="35"/>
  <c r="I52" i="35"/>
  <c r="I41" i="35"/>
  <c r="I42" i="35"/>
  <c r="I43" i="35"/>
  <c r="I44" i="35"/>
  <c r="I45" i="35"/>
  <c r="I46" i="35"/>
  <c r="I47" i="35"/>
  <c r="I48" i="35"/>
  <c r="D63" i="35"/>
  <c r="W30" i="35" s="1"/>
  <c r="E63" i="35"/>
  <c r="X31" i="35" s="1"/>
  <c r="F63" i="35"/>
  <c r="Y32" i="35" s="1"/>
  <c r="G63" i="35"/>
  <c r="Z33" i="35" s="1"/>
  <c r="C63" i="35"/>
  <c r="J75" i="35"/>
  <c r="H75" i="35" s="1"/>
  <c r="H63" i="35" s="1"/>
  <c r="AA34" i="35" s="1"/>
  <c r="K40" i="35"/>
  <c r="I40" i="35" s="1"/>
  <c r="G7" i="55"/>
  <c r="I59" i="35"/>
  <c r="F7" i="55"/>
  <c r="E7" i="55"/>
  <c r="D7" i="55"/>
  <c r="C7" i="55"/>
  <c r="B7" i="55"/>
  <c r="V29" i="35" l="1"/>
  <c r="H74" i="35"/>
  <c r="J70" i="35"/>
  <c r="H70" i="35" s="1"/>
  <c r="J71" i="35"/>
  <c r="H71" i="35" s="1"/>
  <c r="J72" i="35"/>
  <c r="H72" i="35" s="1"/>
  <c r="J73" i="35"/>
  <c r="H73" i="35" s="1"/>
  <c r="J74" i="35"/>
  <c r="J69" i="35"/>
  <c r="H69" i="35" s="1"/>
  <c r="F74" i="35"/>
  <c r="F73" i="35"/>
  <c r="D73" i="35"/>
  <c r="F72" i="35"/>
  <c r="F71" i="35"/>
  <c r="D71" i="35"/>
  <c r="F70" i="35"/>
  <c r="D70" i="35"/>
  <c r="F69" i="35"/>
  <c r="F20" i="35" l="1"/>
  <c r="AK7" i="35"/>
  <c r="AK6" i="35"/>
  <c r="D8" i="35"/>
  <c r="C5" i="35"/>
  <c r="H49" i="35"/>
  <c r="G49" i="35"/>
  <c r="F49" i="35"/>
  <c r="E49" i="35"/>
  <c r="D49" i="35"/>
  <c r="C49" i="35"/>
  <c r="H17" i="35"/>
  <c r="U28" i="35"/>
  <c r="U27" i="35"/>
  <c r="U26" i="35"/>
  <c r="U25" i="35"/>
  <c r="U24" i="35"/>
  <c r="U23" i="35"/>
  <c r="H16" i="35"/>
  <c r="K49" i="35" l="1"/>
</calcChain>
</file>

<file path=xl/sharedStrings.xml><?xml version="1.0" encoding="utf-8"?>
<sst xmlns="http://schemas.openxmlformats.org/spreadsheetml/2006/main" count="883" uniqueCount="216">
  <si>
    <t>Výroba zemědělská</t>
  </si>
  <si>
    <t xml:space="preserve">Zpracování a prodej </t>
  </si>
  <si>
    <t>selata import</t>
  </si>
  <si>
    <t>selata export</t>
  </si>
  <si>
    <t>výkrm ks</t>
  </si>
  <si>
    <t>náklady na obnovu stáda</t>
  </si>
  <si>
    <t>náklady na energie</t>
  </si>
  <si>
    <t>opravy, údržba</t>
  </si>
  <si>
    <t>pracovní náklady</t>
  </si>
  <si>
    <t>odpisy</t>
  </si>
  <si>
    <t>finanční náklady</t>
  </si>
  <si>
    <t>ostatní náklady</t>
  </si>
  <si>
    <t>ostatní kg</t>
  </si>
  <si>
    <t>zisk celkem EUR</t>
  </si>
  <si>
    <t>Název</t>
  </si>
  <si>
    <t>Hodnota</t>
  </si>
  <si>
    <t>vyrobené maso kg</t>
  </si>
  <si>
    <t xml:space="preserve"> =</t>
  </si>
  <si>
    <t>kýta kg</t>
  </si>
  <si>
    <t>pečeně kg</t>
  </si>
  <si>
    <t>bok kg</t>
  </si>
  <si>
    <t>plec kg</t>
  </si>
  <si>
    <t xml:space="preserve">zisk za krk </t>
  </si>
  <si>
    <t>zisk kýta</t>
  </si>
  <si>
    <t xml:space="preserve">zisk  pečeně </t>
  </si>
  <si>
    <t>zisk  bok</t>
  </si>
  <si>
    <t>zisk plec</t>
  </si>
  <si>
    <t>zisk za ost</t>
  </si>
  <si>
    <t>Kýta</t>
  </si>
  <si>
    <t>Krkovice</t>
  </si>
  <si>
    <t>Pečeně</t>
  </si>
  <si>
    <t>Bok</t>
  </si>
  <si>
    <t>Plec</t>
  </si>
  <si>
    <t>Ostatní</t>
  </si>
  <si>
    <t>tržby EUR/kg</t>
  </si>
  <si>
    <t>Finanční</t>
  </si>
  <si>
    <t>Strukturní proměnné</t>
  </si>
  <si>
    <t>Typ</t>
  </si>
  <si>
    <t>Omezení</t>
  </si>
  <si>
    <t>Rezerva</t>
  </si>
  <si>
    <t>Bázická</t>
  </si>
  <si>
    <t>porážková hmotnost kg</t>
  </si>
  <si>
    <t>import selat ks</t>
  </si>
  <si>
    <t>export selat ks</t>
  </si>
  <si>
    <t>import selat cena EUR/ks</t>
  </si>
  <si>
    <t>Náklady na zpracování výsekové maso % z nákupní ceny</t>
  </si>
  <si>
    <t>Náklady na zpracování ostatní výrobky % z nákupní ceny</t>
  </si>
  <si>
    <t>EUR/kg JUT</t>
  </si>
  <si>
    <t xml:space="preserve">stav prasnic </t>
  </si>
  <si>
    <t xml:space="preserve">vyrobené maso kg </t>
  </si>
  <si>
    <t xml:space="preserve">náklady na krmiva </t>
  </si>
  <si>
    <t xml:space="preserve">náklady na veterinární služby </t>
  </si>
  <si>
    <t>krkovice  kg</t>
  </si>
  <si>
    <t>pečeně  kg</t>
  </si>
  <si>
    <t>Bilance zisku</t>
  </si>
  <si>
    <t>Max. hodnota účelové funkce Bilance zisku</t>
  </si>
  <si>
    <t>počet selat narozených/prasnice.rok</t>
  </si>
  <si>
    <t>selata narozená</t>
  </si>
  <si>
    <t>Použito</t>
  </si>
  <si>
    <t>úhyn narozených  selat %</t>
  </si>
  <si>
    <t>kýta sk. Kg</t>
  </si>
  <si>
    <t>bok  kg</t>
  </si>
  <si>
    <t>plec  kg</t>
  </si>
  <si>
    <t>zisk krk EUR</t>
  </si>
  <si>
    <t>zisk kýta EUR</t>
  </si>
  <si>
    <t>zisk pečeně EUR</t>
  </si>
  <si>
    <t>zisk  bok EUR</t>
  </si>
  <si>
    <t>zisk plec EUR</t>
  </si>
  <si>
    <t>náklady na krmiva</t>
  </si>
  <si>
    <t>veterinární</t>
  </si>
  <si>
    <t>obnova stáda</t>
  </si>
  <si>
    <t>energie</t>
  </si>
  <si>
    <t>podíl částí na půlce %</t>
  </si>
  <si>
    <t>ceny EUR/kg</t>
  </si>
  <si>
    <t>stav prasnic</t>
  </si>
  <si>
    <t xml:space="preserve">Optimální řešení modelu </t>
  </si>
  <si>
    <t xml:space="preserve"> &gt;</t>
  </si>
  <si>
    <t xml:space="preserve"> &lt;</t>
  </si>
  <si>
    <t>Vybrané výsledky 2015-2020</t>
  </si>
  <si>
    <t xml:space="preserve">náklady výkrm prasat celkem </t>
  </si>
  <si>
    <t>tržby výkrm prasat + export selat</t>
  </si>
  <si>
    <t xml:space="preserve">výkupní cena masa </t>
  </si>
  <si>
    <t>Ostatní*/</t>
  </si>
  <si>
    <t>*/Výrobky z masa + konzervy</t>
  </si>
  <si>
    <t>náklady výkrm prasat + import selat</t>
  </si>
  <si>
    <t>zisk výsekové maso + ostatní EUR</t>
  </si>
  <si>
    <t>zisk masné výrobky + konzervy EUR</t>
  </si>
  <si>
    <t>carcas vyrobeno kg</t>
  </si>
  <si>
    <t>stav prasnic ks</t>
  </si>
  <si>
    <t>náklady na krmiva EUR/kg</t>
  </si>
  <si>
    <t>náklady na veter služby EUR/kg</t>
  </si>
  <si>
    <t>náklady na obnovu stáda EUR/kg</t>
  </si>
  <si>
    <t>náklady na energie EUR/kg</t>
  </si>
  <si>
    <t>opravy, údržba EUR/kg</t>
  </si>
  <si>
    <t>pracovní náklady EUR/kg</t>
  </si>
  <si>
    <t>odpisy EUR/kg</t>
  </si>
  <si>
    <t>finanční náklady EUR/kg</t>
  </si>
  <si>
    <t>ostatní náklady EUR/kg</t>
  </si>
  <si>
    <t>tržby výkrm prasat + export selat EUR</t>
  </si>
  <si>
    <t>náklady výkrm prasat + import selat EUR</t>
  </si>
  <si>
    <t>1 náklady výroba masa + import selat</t>
  </si>
  <si>
    <t>2 tržby výroba masa + export selat</t>
  </si>
  <si>
    <t>3 rozdíl tržby- náklady ve výrobě masa</t>
  </si>
  <si>
    <t>4 zisk výsekové maso + ostatní</t>
  </si>
  <si>
    <t>5 zisk celkem EUR</t>
  </si>
  <si>
    <t>nákupní cena masa EUR/kg</t>
  </si>
  <si>
    <t>export cena selat EUR/ks</t>
  </si>
  <si>
    <t xml:space="preserve">                           </t>
  </si>
  <si>
    <t>Optimální řešení modelu Výsledky 2024</t>
  </si>
  <si>
    <t>Matice transformačních vektorů ALFA(J)</t>
  </si>
  <si>
    <t>Bazické proměnné</t>
  </si>
  <si>
    <t>Dolní mez</t>
  </si>
  <si>
    <t>Horní mez</t>
  </si>
  <si>
    <t>R-stav prasnic</t>
  </si>
  <si>
    <t>R-selata narozená</t>
  </si>
  <si>
    <t>R-selata import</t>
  </si>
  <si>
    <t>R-selata export</t>
  </si>
  <si>
    <t>R-výkrm ks</t>
  </si>
  <si>
    <t>R-vyrobené maso kg</t>
  </si>
  <si>
    <t>R-náklady na krmiva EUR/kg</t>
  </si>
  <si>
    <t>R-náklady na veter služby EUR/kg</t>
  </si>
  <si>
    <t>R-náklady na obnovu stáda EUR/kg</t>
  </si>
  <si>
    <t>R-náklady na energie EUR/kg</t>
  </si>
  <si>
    <t>R-opravy, údržba EUR/kg</t>
  </si>
  <si>
    <t>R-pracovní náklady EUR/kg</t>
  </si>
  <si>
    <t>R-odpisy EUR/kg</t>
  </si>
  <si>
    <t>R-finanční náklady EUR/kg</t>
  </si>
  <si>
    <t>R-ostatní náklady EUR/kg</t>
  </si>
  <si>
    <t xml:space="preserve">R-náklady výkrm prasat celkem </t>
  </si>
  <si>
    <t>R-tržby výkrm prasat + export selat EUR</t>
  </si>
  <si>
    <t>R-náklady výkrm prasat + import selat EUR</t>
  </si>
  <si>
    <t>R-carcas vyrobeno kg</t>
  </si>
  <si>
    <t>R-krkovice  kg</t>
  </si>
  <si>
    <t>R-kýta kg</t>
  </si>
  <si>
    <t>R-pečeně kg</t>
  </si>
  <si>
    <t>R-bok kg</t>
  </si>
  <si>
    <t>R-plec kg</t>
  </si>
  <si>
    <t>R-ostatní kg</t>
  </si>
  <si>
    <t xml:space="preserve">R-zisk za krk </t>
  </si>
  <si>
    <t>R-zisk kýta</t>
  </si>
  <si>
    <t xml:space="preserve">R-zisk  pečeně </t>
  </si>
  <si>
    <t>R-zisk  bok</t>
  </si>
  <si>
    <t>R-zisk plec</t>
  </si>
  <si>
    <t>R-zisk za ost</t>
  </si>
  <si>
    <t>R-zisk výsekové maso + ostatní EUR</t>
  </si>
  <si>
    <t>R-zisk celkem EUR</t>
  </si>
  <si>
    <t>Analýza citlivosti pravých stran</t>
  </si>
  <si>
    <t>Interval stability</t>
  </si>
  <si>
    <t>Analýza citlivosti cenových koeficientů</t>
  </si>
  <si>
    <t>Cena stav prasnic ks</t>
  </si>
  <si>
    <t>Cena selata narozená</t>
  </si>
  <si>
    <t>Cena selata import</t>
  </si>
  <si>
    <t>Cena selata export</t>
  </si>
  <si>
    <t>Cena výkrm ks</t>
  </si>
  <si>
    <t xml:space="preserve">Cena vyrobené maso kg </t>
  </si>
  <si>
    <t xml:space="preserve">Cena náklady na krmiva </t>
  </si>
  <si>
    <t xml:space="preserve">Cena náklady na veterinární služby </t>
  </si>
  <si>
    <t>Cena náklady na obnovu stáda</t>
  </si>
  <si>
    <t>Cena náklady na energie</t>
  </si>
  <si>
    <t>Cena opravy, údržba</t>
  </si>
  <si>
    <t>Cena pracovní náklady</t>
  </si>
  <si>
    <t>Cena odpisy</t>
  </si>
  <si>
    <t>Cena finanční náklady</t>
  </si>
  <si>
    <t>Cena ostatní náklady</t>
  </si>
  <si>
    <t xml:space="preserve">Cena náklady výkrm prasat celkem </t>
  </si>
  <si>
    <t>Cena náklady výkrm prasat + import selat</t>
  </si>
  <si>
    <t>Cena tržby výkrm prasat + export selat</t>
  </si>
  <si>
    <t>Cena carcas vyrobeno kg</t>
  </si>
  <si>
    <t>Cena krkovice  kg</t>
  </si>
  <si>
    <t>Cena kýta sk. Kg</t>
  </si>
  <si>
    <t>Cena pečeně  kg</t>
  </si>
  <si>
    <t>Cena bok  kg</t>
  </si>
  <si>
    <t>Cena plec  kg</t>
  </si>
  <si>
    <t>Cena ostatní kg</t>
  </si>
  <si>
    <t>Cena zisk krk EUR</t>
  </si>
  <si>
    <t>Cena zisk kýta EUR</t>
  </si>
  <si>
    <t>Cena zisk pečeně EUR</t>
  </si>
  <si>
    <t>Cena zisk  bok EUR</t>
  </si>
  <si>
    <t>Cena zisk plec EUR</t>
  </si>
  <si>
    <t>Cena zisk masné výrobky + konzervy EUR</t>
  </si>
  <si>
    <t>Cena zisk výsekové maso + ostatní EUR</t>
  </si>
  <si>
    <t>Cena zisk celkem EUR</t>
  </si>
  <si>
    <t>Cena R-stav prasnic</t>
  </si>
  <si>
    <t>Cena R-selata narozená</t>
  </si>
  <si>
    <t>Cena R-selata import</t>
  </si>
  <si>
    <t>Cena R-selata export</t>
  </si>
  <si>
    <t>Cena R-výkrm ks</t>
  </si>
  <si>
    <t>Cena R-vyrobené maso kg</t>
  </si>
  <si>
    <t>Cena R-náklady na krmiva EUR/kg</t>
  </si>
  <si>
    <t>Cena R-náklady na veter služby EUR/kg</t>
  </si>
  <si>
    <t>Cena R-náklady na obnovu stáda EUR/kg</t>
  </si>
  <si>
    <t>Cena R-náklady na energie EUR/kg</t>
  </si>
  <si>
    <t>Cena R-opravy, údržba EUR/kg</t>
  </si>
  <si>
    <t>Cena R-pracovní náklady EUR/kg</t>
  </si>
  <si>
    <t>Cena R-odpisy EUR/kg</t>
  </si>
  <si>
    <t>Cena R-finanční náklady EUR/kg</t>
  </si>
  <si>
    <t>Cena R-ostatní náklady EUR/kg</t>
  </si>
  <si>
    <t xml:space="preserve">Cena R-náklady výkrm prasat celkem </t>
  </si>
  <si>
    <t>Cena R-tržby výkrm prasat + export selat EUR</t>
  </si>
  <si>
    <t>Cena R-náklady výkrm prasat + import selat EUR</t>
  </si>
  <si>
    <t>Cena R-carcas vyrobeno kg</t>
  </si>
  <si>
    <t>Cena R-krkovice  kg</t>
  </si>
  <si>
    <t>Cena R-kýta kg</t>
  </si>
  <si>
    <t>Cena R-pečeně kg</t>
  </si>
  <si>
    <t>Cena R-bok kg</t>
  </si>
  <si>
    <t>Cena R-plec kg</t>
  </si>
  <si>
    <t>Cena R-ostatní kg</t>
  </si>
  <si>
    <t xml:space="preserve">Cena R-zisk za krk </t>
  </si>
  <si>
    <t>Cena R-zisk kýta</t>
  </si>
  <si>
    <t xml:space="preserve">Cena R-zisk  pečeně </t>
  </si>
  <si>
    <t>Cena R-zisk  bok</t>
  </si>
  <si>
    <t>Cena R-zisk plec</t>
  </si>
  <si>
    <t>Cena R-zisk za ost</t>
  </si>
  <si>
    <t>Cena R-zisk výsekové maso + ostatní EUR</t>
  </si>
  <si>
    <t>Cena R-zisk celkem EUR</t>
  </si>
  <si>
    <t xml:space="preserve">Zadávání vstupních hodnot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</si>
</sst>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0"/>
    <numFmt numFmtId="165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indexed="16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indexed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 val="double"/>
      <sz val="16"/>
      <color theme="1"/>
      <name val="Calibri"/>
      <family val="2"/>
      <charset val="238"/>
      <scheme val="minor"/>
    </font>
    <font>
      <b/>
      <u/>
      <sz val="13"/>
      <color indexed="10"/>
      <name val="Calibri"/>
      <family val="2"/>
      <charset val="238"/>
      <scheme val="minor"/>
    </font>
    <font>
      <b/>
      <sz val="13"/>
      <color indexed="12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indexed="1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6"/>
      </bottom>
      <diagonal/>
    </border>
    <border>
      <left/>
      <right/>
      <top style="thick">
        <color indexed="16"/>
      </top>
      <bottom style="double">
        <color indexed="16"/>
      </bottom>
      <diagonal/>
    </border>
    <border>
      <left style="thick">
        <color indexed="16"/>
      </left>
      <right style="medium">
        <color indexed="16"/>
      </right>
      <top style="thick">
        <color indexed="16"/>
      </top>
      <bottom style="double">
        <color indexed="16"/>
      </bottom>
      <diagonal/>
    </border>
    <border>
      <left style="thick">
        <color indexed="16"/>
      </left>
      <right style="medium">
        <color indexed="16"/>
      </right>
      <top/>
      <bottom/>
      <diagonal/>
    </border>
    <border>
      <left style="thick">
        <color indexed="16"/>
      </left>
      <right style="medium">
        <color indexed="16"/>
      </right>
      <top/>
      <bottom style="thick">
        <color indexed="16"/>
      </bottom>
      <diagonal/>
    </border>
    <border>
      <left style="medium">
        <color indexed="16"/>
      </left>
      <right style="thick">
        <color indexed="16"/>
      </right>
      <top style="thick">
        <color indexed="16"/>
      </top>
      <bottom style="double">
        <color indexed="16"/>
      </bottom>
      <diagonal/>
    </border>
    <border>
      <left style="medium">
        <color indexed="16"/>
      </left>
      <right style="thick">
        <color indexed="16"/>
      </right>
      <top/>
      <bottom/>
      <diagonal/>
    </border>
    <border>
      <left style="medium">
        <color indexed="16"/>
      </left>
      <right style="thick">
        <color indexed="16"/>
      </right>
      <top/>
      <bottom style="thick">
        <color indexed="16"/>
      </bottom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 style="double">
        <color indexed="12"/>
      </bottom>
      <diagonal/>
    </border>
    <border>
      <left style="thick">
        <color indexed="12"/>
      </left>
      <right style="medium">
        <color indexed="12"/>
      </right>
      <top style="thick">
        <color indexed="12"/>
      </top>
      <bottom style="double">
        <color indexed="12"/>
      </bottom>
      <diagonal/>
    </border>
    <border>
      <left style="thick">
        <color indexed="12"/>
      </left>
      <right style="medium">
        <color indexed="12"/>
      </right>
      <top/>
      <bottom/>
      <diagonal/>
    </border>
    <border>
      <left style="thick">
        <color indexed="12"/>
      </left>
      <right style="medium">
        <color indexed="12"/>
      </right>
      <top/>
      <bottom style="thick">
        <color indexed="12"/>
      </bottom>
      <diagonal/>
    </border>
    <border>
      <left style="medium">
        <color indexed="12"/>
      </left>
      <right style="thick">
        <color indexed="12"/>
      </right>
      <top style="thick">
        <color indexed="12"/>
      </top>
      <bottom style="double">
        <color indexed="12"/>
      </bottom>
      <diagonal/>
    </border>
    <border>
      <left style="medium">
        <color indexed="12"/>
      </left>
      <right style="thick">
        <color indexed="12"/>
      </right>
      <top/>
      <bottom/>
      <diagonal/>
    </border>
    <border>
      <left style="medium">
        <color indexed="12"/>
      </left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16"/>
      </right>
      <top/>
      <bottom/>
      <diagonal/>
    </border>
    <border>
      <left/>
      <right style="thick">
        <color indexed="16"/>
      </right>
      <top/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double">
        <color indexed="16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double">
        <color indexed="16"/>
      </bottom>
      <diagonal/>
    </border>
    <border>
      <left style="thick">
        <color indexed="16"/>
      </left>
      <right style="thick">
        <color indexed="16"/>
      </right>
      <top/>
      <bottom/>
      <diagonal/>
    </border>
    <border>
      <left style="thick">
        <color indexed="16"/>
      </left>
      <right style="thick">
        <color indexed="16"/>
      </right>
      <top/>
      <bottom style="thick">
        <color indexed="16"/>
      </bottom>
      <diagonal/>
    </border>
    <border>
      <left style="thick">
        <color indexed="16"/>
      </left>
      <right style="thick">
        <color indexed="16"/>
      </right>
      <top style="double">
        <color indexed="16"/>
      </top>
      <bottom style="thick">
        <color indexed="16"/>
      </bottom>
      <diagonal/>
    </border>
    <border>
      <left/>
      <right style="thick">
        <color indexed="16"/>
      </right>
      <top style="double">
        <color indexed="16"/>
      </top>
      <bottom style="thick">
        <color indexed="16"/>
      </bottom>
      <diagonal/>
    </border>
    <border>
      <left/>
      <right/>
      <top style="double">
        <color indexed="16"/>
      </top>
      <bottom style="thick">
        <color indexed="16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 style="medium">
        <color indexed="16"/>
      </right>
      <top/>
      <bottom/>
      <diagonal/>
    </border>
    <border>
      <left style="medium">
        <color indexed="16"/>
      </left>
      <right style="medium">
        <color indexed="16"/>
      </right>
      <top/>
      <bottom style="medium">
        <color indexed="16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7">
    <xf numFmtId="0" fontId="0" fillId="0" borderId="0" xfId="0"/>
    <xf numFmtId="0" fontId="0" fillId="0" borderId="1" xfId="0" applyBorder="1"/>
    <xf numFmtId="2" fontId="0" fillId="0" borderId="0" xfId="1" applyNumberFormat="1" applyFont="1" applyAlignment="1">
      <alignment horizontal="right"/>
    </xf>
    <xf numFmtId="0" fontId="0" fillId="2" borderId="2" xfId="0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0" fillId="3" borderId="12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0" fontId="0" fillId="3" borderId="22" xfId="0" applyFill="1" applyBorder="1"/>
    <xf numFmtId="0" fontId="0" fillId="3" borderId="33" xfId="0" applyFill="1" applyBorder="1"/>
    <xf numFmtId="0" fontId="0" fillId="0" borderId="21" xfId="0" applyBorder="1"/>
    <xf numFmtId="2" fontId="0" fillId="0" borderId="23" xfId="1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3" fillId="0" borderId="0" xfId="0" applyFont="1"/>
    <xf numFmtId="0" fontId="5" fillId="0" borderId="37" xfId="0" applyFont="1" applyBorder="1"/>
    <xf numFmtId="0" fontId="5" fillId="0" borderId="40" xfId="0" applyFont="1" applyBorder="1"/>
    <xf numFmtId="0" fontId="0" fillId="0" borderId="46" xfId="0" applyBorder="1"/>
    <xf numFmtId="0" fontId="0" fillId="0" borderId="47" xfId="0" applyBorder="1"/>
    <xf numFmtId="0" fontId="9" fillId="0" borderId="0" xfId="0" applyFont="1"/>
    <xf numFmtId="0" fontId="10" fillId="0" borderId="45" xfId="0" applyFont="1" applyBorder="1"/>
    <xf numFmtId="0" fontId="10" fillId="0" borderId="44" xfId="0" applyFont="1" applyBorder="1"/>
    <xf numFmtId="0" fontId="10" fillId="0" borderId="48" xfId="0" applyFont="1" applyBorder="1"/>
    <xf numFmtId="0" fontId="0" fillId="2" borderId="51" xfId="0" applyFill="1" applyBorder="1"/>
    <xf numFmtId="0" fontId="0" fillId="2" borderId="52" xfId="0" applyFill="1" applyBorder="1"/>
    <xf numFmtId="0" fontId="0" fillId="3" borderId="15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3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60" xfId="0" applyFill="1" applyBorder="1"/>
    <xf numFmtId="0" fontId="4" fillId="3" borderId="16" xfId="0" applyFont="1" applyFill="1" applyBorder="1" applyAlignment="1">
      <alignment horizontal="center"/>
    </xf>
    <xf numFmtId="0" fontId="4" fillId="3" borderId="59" xfId="0" applyFont="1" applyFill="1" applyBorder="1" applyAlignment="1">
      <alignment horizontal="center"/>
    </xf>
    <xf numFmtId="2" fontId="0" fillId="3" borderId="60" xfId="1" applyNumberFormat="1" applyFont="1" applyFill="1" applyBorder="1" applyAlignment="1">
      <alignment horizontal="right" wrapText="1"/>
    </xf>
    <xf numFmtId="2" fontId="0" fillId="3" borderId="10" xfId="1" applyNumberFormat="1" applyFont="1" applyFill="1" applyBorder="1" applyAlignment="1">
      <alignment horizontal="center"/>
    </xf>
    <xf numFmtId="2" fontId="0" fillId="3" borderId="16" xfId="1" applyNumberFormat="1" applyFont="1" applyFill="1" applyBorder="1" applyAlignment="1">
      <alignment horizontal="center"/>
    </xf>
    <xf numFmtId="2" fontId="1" fillId="3" borderId="16" xfId="1" applyNumberFormat="1" applyFont="1" applyFill="1" applyBorder="1" applyAlignment="1">
      <alignment horizontal="center"/>
    </xf>
    <xf numFmtId="2" fontId="0" fillId="3" borderId="59" xfId="1" applyNumberFormat="1" applyFont="1" applyFill="1" applyBorder="1" applyAlignment="1">
      <alignment horizontal="center"/>
    </xf>
    <xf numFmtId="0" fontId="0" fillId="0" borderId="15" xfId="0" applyBorder="1"/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/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textRotation="90" wrapText="1"/>
    </xf>
    <xf numFmtId="0" fontId="0" fillId="4" borderId="1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6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26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9" xfId="0" applyFill="1" applyBorder="1" applyAlignment="1">
      <alignment vertical="center" wrapText="1"/>
    </xf>
    <xf numFmtId="0" fontId="0" fillId="3" borderId="33" xfId="0" applyFill="1" applyBorder="1" applyAlignment="1">
      <alignment horizontal="center" vertical="center"/>
    </xf>
    <xf numFmtId="0" fontId="0" fillId="3" borderId="1" xfId="0" applyFill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0" fillId="0" borderId="63" xfId="0" applyBorder="1"/>
    <xf numFmtId="0" fontId="0" fillId="0" borderId="64" xfId="0" applyBorder="1"/>
    <xf numFmtId="2" fontId="0" fillId="3" borderId="28" xfId="0" applyNumberFormat="1" applyFill="1" applyBorder="1"/>
    <xf numFmtId="0" fontId="0" fillId="0" borderId="66" xfId="0" applyBorder="1" applyAlignment="1">
      <alignment horizontal="center" vertical="center"/>
    </xf>
    <xf numFmtId="0" fontId="0" fillId="0" borderId="30" xfId="0" applyBorder="1"/>
    <xf numFmtId="0" fontId="0" fillId="0" borderId="28" xfId="0" applyBorder="1"/>
    <xf numFmtId="0" fontId="0" fillId="0" borderId="18" xfId="0" applyBorder="1" applyAlignment="1">
      <alignment wrapText="1"/>
    </xf>
    <xf numFmtId="0" fontId="0" fillId="3" borderId="30" xfId="0" applyFill="1" applyBorder="1"/>
    <xf numFmtId="0" fontId="0" fillId="3" borderId="65" xfId="0" applyFill="1" applyBorder="1"/>
    <xf numFmtId="2" fontId="0" fillId="3" borderId="8" xfId="0" applyNumberFormat="1" applyFill="1" applyBorder="1"/>
    <xf numFmtId="0" fontId="0" fillId="0" borderId="65" xfId="0" applyBorder="1"/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2" fontId="0" fillId="3" borderId="60" xfId="1" applyNumberFormat="1" applyFont="1" applyFill="1" applyBorder="1" applyAlignment="1">
      <alignment horizontal="center"/>
    </xf>
    <xf numFmtId="0" fontId="0" fillId="3" borderId="52" xfId="0" applyFill="1" applyBorder="1" applyAlignment="1">
      <alignment wrapText="1"/>
    </xf>
    <xf numFmtId="0" fontId="0" fillId="0" borderId="12" xfId="0" applyBorder="1"/>
    <xf numFmtId="0" fontId="0" fillId="0" borderId="14" xfId="0" applyBorder="1"/>
    <xf numFmtId="0" fontId="0" fillId="0" borderId="0" xfId="0" applyAlignment="1">
      <alignment horizontal="left" vertical="center" wrapText="1" indent="1"/>
    </xf>
    <xf numFmtId="0" fontId="0" fillId="5" borderId="10" xfId="0" applyFill="1" applyBorder="1" applyAlignment="1">
      <alignment horizontal="center"/>
    </xf>
    <xf numFmtId="2" fontId="0" fillId="5" borderId="10" xfId="1" applyNumberFormat="1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2" fontId="0" fillId="5" borderId="16" xfId="1" applyNumberFormat="1" applyFont="1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2" fontId="0" fillId="5" borderId="59" xfId="1" applyNumberFormat="1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2" fontId="0" fillId="5" borderId="31" xfId="1" applyNumberFormat="1" applyFont="1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16" xfId="0" applyFill="1" applyBorder="1" applyAlignment="1">
      <alignment wrapText="1"/>
    </xf>
    <xf numFmtId="0" fontId="0" fillId="5" borderId="1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6" borderId="15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6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12" xfId="0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/>
    </xf>
    <xf numFmtId="2" fontId="0" fillId="6" borderId="61" xfId="1" applyNumberFormat="1" applyFont="1" applyFill="1" applyBorder="1" applyAlignment="1">
      <alignment horizontal="center"/>
    </xf>
    <xf numFmtId="0" fontId="0" fillId="6" borderId="27" xfId="0" applyFill="1" applyBorder="1" applyAlignment="1">
      <alignment vertical="center"/>
    </xf>
    <xf numFmtId="0" fontId="0" fillId="6" borderId="2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/>
    </xf>
    <xf numFmtId="2" fontId="0" fillId="6" borderId="31" xfId="1" applyNumberFormat="1" applyFont="1" applyFill="1" applyBorder="1" applyAlignment="1">
      <alignment horizontal="center"/>
    </xf>
    <xf numFmtId="0" fontId="0" fillId="6" borderId="16" xfId="0" applyFill="1" applyBorder="1" applyAlignment="1">
      <alignment wrapText="1"/>
    </xf>
    <xf numFmtId="0" fontId="0" fillId="6" borderId="5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/>
    </xf>
    <xf numFmtId="2" fontId="0" fillId="6" borderId="10" xfId="1" applyNumberFormat="1" applyFont="1" applyFill="1" applyBorder="1" applyAlignment="1">
      <alignment horizontal="center"/>
    </xf>
    <xf numFmtId="0" fontId="0" fillId="6" borderId="31" xfId="0" applyFill="1" applyBorder="1" applyAlignment="1">
      <alignment wrapText="1"/>
    </xf>
    <xf numFmtId="0" fontId="0" fillId="6" borderId="62" xfId="0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textRotation="90" wrapText="1"/>
    </xf>
    <xf numFmtId="0" fontId="0" fillId="6" borderId="1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3" borderId="34" xfId="0" applyFill="1" applyBorder="1"/>
    <xf numFmtId="2" fontId="0" fillId="4" borderId="10" xfId="0" applyNumberFormat="1" applyFill="1" applyBorder="1" applyAlignment="1">
      <alignment horizontal="center" vertical="center"/>
    </xf>
    <xf numFmtId="2" fontId="0" fillId="4" borderId="16" xfId="0" applyNumberFormat="1" applyFill="1" applyBorder="1" applyAlignment="1">
      <alignment horizontal="center" vertical="center"/>
    </xf>
    <xf numFmtId="2" fontId="0" fillId="4" borderId="31" xfId="0" applyNumberFormat="1" applyFill="1" applyBorder="1" applyAlignment="1">
      <alignment horizontal="center"/>
    </xf>
    <xf numFmtId="2" fontId="0" fillId="6" borderId="13" xfId="0" applyNumberForma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0" fillId="5" borderId="4" xfId="0" applyFill="1" applyBorder="1" applyAlignment="1">
      <alignment horizontal="center" vertical="center" textRotation="90"/>
    </xf>
    <xf numFmtId="0" fontId="0" fillId="0" borderId="43" xfId="0" applyBorder="1"/>
    <xf numFmtId="0" fontId="0" fillId="0" borderId="49" xfId="0" applyBorder="1"/>
    <xf numFmtId="0" fontId="0" fillId="0" borderId="50" xfId="0" applyBorder="1"/>
    <xf numFmtId="0" fontId="0" fillId="0" borderId="35" xfId="0" applyBorder="1"/>
    <xf numFmtId="0" fontId="5" fillId="0" borderId="36" xfId="0" applyFont="1" applyBorder="1"/>
    <xf numFmtId="0" fontId="6" fillId="5" borderId="11" xfId="0" applyFont="1" applyFill="1" applyBorder="1" applyAlignment="1">
      <alignment horizontal="center" vertical="center"/>
    </xf>
    <xf numFmtId="0" fontId="13" fillId="0" borderId="0" xfId="0" applyFont="1"/>
    <xf numFmtId="0" fontId="4" fillId="3" borderId="0" xfId="0" applyFont="1" applyFill="1" applyAlignment="1">
      <alignment horizontal="center"/>
    </xf>
    <xf numFmtId="2" fontId="0" fillId="3" borderId="0" xfId="1" applyNumberFormat="1" applyFont="1" applyFill="1" applyBorder="1" applyAlignment="1">
      <alignment horizontal="center"/>
    </xf>
    <xf numFmtId="2" fontId="1" fillId="3" borderId="0" xfId="1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6" borderId="17" xfId="0" applyFill="1" applyBorder="1" applyAlignment="1">
      <alignment vertical="center"/>
    </xf>
    <xf numFmtId="0" fontId="0" fillId="0" borderId="17" xfId="0" applyBorder="1"/>
    <xf numFmtId="0" fontId="0" fillId="0" borderId="1" xfId="0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0" fillId="0" borderId="68" xfId="0" applyBorder="1"/>
    <xf numFmtId="0" fontId="0" fillId="0" borderId="69" xfId="0" applyBorder="1"/>
    <xf numFmtId="0" fontId="0" fillId="0" borderId="36" xfId="0" applyBorder="1"/>
    <xf numFmtId="0" fontId="0" fillId="0" borderId="70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5" fillId="0" borderId="71" xfId="0" applyFont="1" applyBorder="1"/>
    <xf numFmtId="0" fontId="5" fillId="0" borderId="70" xfId="0" applyFont="1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14" fillId="0" borderId="71" xfId="0" applyFont="1" applyBorder="1"/>
    <xf numFmtId="0" fontId="14" fillId="0" borderId="70" xfId="0" applyFont="1" applyBorder="1"/>
    <xf numFmtId="0" fontId="14" fillId="0" borderId="36" xfId="0" applyFont="1" applyBorder="1"/>
    <xf numFmtId="0" fontId="11" fillId="0" borderId="0" xfId="0" applyFont="1"/>
    <xf numFmtId="0" fontId="0" fillId="0" borderId="4" xfId="0" applyBorder="1"/>
    <xf numFmtId="2" fontId="0" fillId="0" borderId="7" xfId="0" applyNumberFormat="1" applyBorder="1"/>
    <xf numFmtId="2" fontId="0" fillId="0" borderId="4" xfId="0" applyNumberFormat="1" applyBorder="1"/>
    <xf numFmtId="0" fontId="0" fillId="0" borderId="29" xfId="0" applyBorder="1"/>
    <xf numFmtId="0" fontId="0" fillId="0" borderId="10" xfId="0" applyBorder="1" applyAlignment="1">
      <alignment horizontal="left" vertical="center"/>
    </xf>
    <xf numFmtId="0" fontId="0" fillId="0" borderId="83" xfId="0" applyBorder="1"/>
    <xf numFmtId="164" fontId="6" fillId="0" borderId="4" xfId="0" applyNumberFormat="1" applyFont="1" applyBorder="1"/>
    <xf numFmtId="164" fontId="0" fillId="0" borderId="28" xfId="0" applyNumberFormat="1" applyBorder="1"/>
    <xf numFmtId="164" fontId="6" fillId="0" borderId="29" xfId="0" applyNumberFormat="1" applyFont="1" applyBorder="1"/>
    <xf numFmtId="0" fontId="6" fillId="0" borderId="1" xfId="0" applyFont="1" applyBorder="1"/>
    <xf numFmtId="2" fontId="6" fillId="3" borderId="28" xfId="0" applyNumberFormat="1" applyFont="1" applyFill="1" applyBorder="1"/>
    <xf numFmtId="2" fontId="6" fillId="3" borderId="8" xfId="0" applyNumberFormat="1" applyFont="1" applyFill="1" applyBorder="1"/>
    <xf numFmtId="0" fontId="6" fillId="0" borderId="66" xfId="0" applyFont="1" applyBorder="1" applyAlignment="1">
      <alignment horizontal="center" vertical="center"/>
    </xf>
    <xf numFmtId="0" fontId="6" fillId="0" borderId="28" xfId="0" applyFont="1" applyBorder="1"/>
    <xf numFmtId="0" fontId="0" fillId="8" borderId="31" xfId="0" applyFill="1" applyBorder="1" applyAlignment="1">
      <alignment horizontal="right"/>
    </xf>
    <xf numFmtId="0" fontId="0" fillId="8" borderId="10" xfId="0" applyFill="1" applyBorder="1" applyAlignment="1">
      <alignment horizontal="center" vertical="center"/>
    </xf>
    <xf numFmtId="0" fontId="0" fillId="8" borderId="16" xfId="0" applyFill="1" applyBorder="1"/>
    <xf numFmtId="0" fontId="0" fillId="8" borderId="31" xfId="0" applyFill="1" applyBorder="1"/>
    <xf numFmtId="0" fontId="0" fillId="8" borderId="10" xfId="0" applyFill="1" applyBorder="1"/>
    <xf numFmtId="0" fontId="0" fillId="8" borderId="16" xfId="0" applyFill="1" applyBorder="1" applyAlignment="1">
      <alignment horizontal="right"/>
    </xf>
    <xf numFmtId="0" fontId="0" fillId="8" borderId="1" xfId="0" applyFill="1" applyBorder="1"/>
    <xf numFmtId="0" fontId="6" fillId="8" borderId="1" xfId="0" applyFont="1" applyFill="1" applyBorder="1"/>
    <xf numFmtId="165" fontId="0" fillId="0" borderId="1" xfId="0" applyNumberFormat="1" applyBorder="1"/>
    <xf numFmtId="0" fontId="0" fillId="0" borderId="18" xfId="0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30" xfId="0" applyBorder="1" applyAlignment="1">
      <alignment horizontal="right" wrapText="1"/>
    </xf>
    <xf numFmtId="0" fontId="0" fillId="0" borderId="28" xfId="0" applyBorder="1" applyAlignment="1">
      <alignment horizontal="righ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CCFF"/>
      <color rgb="FFFFEBEB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zisku výroby,</a:t>
            </a:r>
            <a:r>
              <a:rPr lang="cs-CZ" sz="1200" baseline="0"/>
              <a:t> </a:t>
            </a:r>
            <a:r>
              <a:rPr lang="cs-CZ" sz="1200"/>
              <a:t>zpracování a prodeje vepřového masa 2015-2020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2"/>
          <c:tx>
            <c:strRef>
              <c:f>'Výsledky 2017-2020'!$A$7</c:f>
              <c:strCache>
                <c:ptCount val="1"/>
                <c:pt idx="0">
                  <c:v>3 rozdíl tržby- náklady ve výrobě masa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'Výsledky 2017-2020'!$B$4:$G$4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'Výsledky 2017-2020'!$B$7:$G$7</c:f>
              <c:numCache>
                <c:formatCode>#,##0</c:formatCode>
                <c:ptCount val="6"/>
                <c:pt idx="0">
                  <c:v>-135949691.74886149</c:v>
                </c:pt>
                <c:pt idx="1">
                  <c:v>-116441785.92899424</c:v>
                </c:pt>
                <c:pt idx="2">
                  <c:v>-26287233.225475371</c:v>
                </c:pt>
                <c:pt idx="3">
                  <c:v>-99788563.755695581</c:v>
                </c:pt>
                <c:pt idx="4">
                  <c:v>-229503662.24584103</c:v>
                </c:pt>
                <c:pt idx="5">
                  <c:v>-193558808.71200085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85-418E-AB0C-97EA9ECC440F}"/>
            </c:ext>
          </c:extLst>
        </c:ser>
        <c:ser>
          <c:idx val="4"/>
          <c:order val="4"/>
          <c:tx>
            <c:strRef>
              <c:f>'Výsledky 2017-2020'!$A$9</c:f>
              <c:strCache>
                <c:ptCount val="1"/>
                <c:pt idx="0">
                  <c:v>5 zisk celkem EUR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'Výsledky 2017-2020'!$B$4:$G$4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'Výsledky 2017-2020'!$B$9:$G$9</c:f>
              <c:numCache>
                <c:formatCode>#,##0</c:formatCode>
                <c:ptCount val="6"/>
                <c:pt idx="0">
                  <c:v>753480927.95431077</c:v>
                </c:pt>
                <c:pt idx="1">
                  <c:v>726159093.34702778</c:v>
                </c:pt>
                <c:pt idx="2">
                  <c:v>829564606.46377432</c:v>
                </c:pt>
                <c:pt idx="3">
                  <c:v>804671432.60546708</c:v>
                </c:pt>
                <c:pt idx="4">
                  <c:v>667324532.98723698</c:v>
                </c:pt>
                <c:pt idx="5">
                  <c:v>674139362.24830198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85-418E-AB0C-97EA9ECC4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0234128"/>
        <c:axId val="172214278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'Výsledky 2017-2020'!$A$5</c15:sqref>
                        </c15:formulaRef>
                      </c:ext>
                    </c:extLst>
                    <c:strCache>
                      <c:ptCount val="1"/>
                      <c:pt idx="0">
                        <c:v>1 náklady výroba masa + import selat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'Výsledky 2017-2020'!$B$4:$G$4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'Výsledky 2017-2020'!$B$5:$G$5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537813953.53599977</c:v>
                      </c:pt>
                      <c:pt idx="1">
                        <c:v>499826847.7347818</c:v>
                      </c:pt>
                      <c:pt idx="2">
                        <c:v>540517600.2159934</c:v>
                      </c:pt>
                      <c:pt idx="3">
                        <c:v>516102205.18001384</c:v>
                      </c:pt>
                      <c:pt idx="4">
                        <c:v>719208713.6219877</c:v>
                      </c:pt>
                      <c:pt idx="5">
                        <c:v>741783503.92800009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B685-418E-AB0C-97EA9ECC440F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'Výsledky 2017-2020'!$A$6</c15:sqref>
                        </c15:formulaRef>
                      </c:ext>
                    </c:extLst>
                    <c:strCache>
                      <c:ptCount val="1"/>
                      <c:pt idx="0">
                        <c:v>2 tržby výroba masa + export selat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'Výsledky 2017-2020'!$B$4:$G$4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'Výsledky 2017-2020'!$B$6:$G$6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401864261.78713828</c:v>
                      </c:pt>
                      <c:pt idx="1">
                        <c:v>383385061.80578756</c:v>
                      </c:pt>
                      <c:pt idx="2">
                        <c:v>514230366.99051803</c:v>
                      </c:pt>
                      <c:pt idx="3">
                        <c:v>416313641.42431825</c:v>
                      </c:pt>
                      <c:pt idx="4">
                        <c:v>489705051.37614667</c:v>
                      </c:pt>
                      <c:pt idx="5">
                        <c:v>548224695.21599925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685-418E-AB0C-97EA9ECC440F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'Výsledky 2017-2020'!$A$8</c15:sqref>
                        </c15:formulaRef>
                      </c:ext>
                    </c:extLst>
                    <c:strCache>
                      <c:ptCount val="1"/>
                      <c:pt idx="0">
                        <c:v>4 zisk výsekové maso + ostatní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'Výsledky 2017-2020'!$B$4:$G$4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'Výsledky 2017-2020'!$B$8:$G$8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889430619.70317233</c:v>
                      </c:pt>
                      <c:pt idx="1">
                        <c:v>842600879.27596819</c:v>
                      </c:pt>
                      <c:pt idx="2">
                        <c:v>855851839.68925154</c:v>
                      </c:pt>
                      <c:pt idx="3">
                        <c:v>904459996.36116457</c:v>
                      </c:pt>
                      <c:pt idx="4">
                        <c:v>896828195.23307776</c:v>
                      </c:pt>
                      <c:pt idx="5">
                        <c:v>867698170.960302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685-418E-AB0C-97EA9ECC440F}"/>
                  </c:ext>
                </c:extLst>
              </c15:ser>
            </c15:filteredScatterSeries>
          </c:ext>
        </c:extLst>
      </c:scatterChart>
      <c:valAx>
        <c:axId val="1490234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22142784"/>
        <c:crosses val="autoZero"/>
        <c:crossBetween val="midCat"/>
      </c:valAx>
      <c:valAx>
        <c:axId val="172214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90234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 b="0" i="0" baseline="0">
                <a:effectLst/>
              </a:rPr>
              <a:t>Vývoj finančích ukazatelů výroby,</a:t>
            </a:r>
          </a:p>
          <a:p>
            <a:pPr>
              <a:defRPr/>
            </a:pPr>
            <a:r>
              <a:rPr lang="cs-CZ" sz="1200" b="0" i="0" baseline="0">
                <a:effectLst/>
              </a:rPr>
              <a:t> zpracování a prodeje vepřového masa 2015-2020</a:t>
            </a:r>
            <a:endParaRPr lang="cs-CZ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'Výsledky 2017-2020'!$A$5</c:f>
              <c:strCache>
                <c:ptCount val="1"/>
                <c:pt idx="0">
                  <c:v>1 náklady výroba masa + import selat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'Výsledky 2017-2020'!$B$4:$G$4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'Výsledky 2017-2020'!$B$5:$G$5</c:f>
              <c:numCache>
                <c:formatCode>#,##0</c:formatCode>
                <c:ptCount val="6"/>
                <c:pt idx="0">
                  <c:v>537813953.53599977</c:v>
                </c:pt>
                <c:pt idx="1">
                  <c:v>499826847.7347818</c:v>
                </c:pt>
                <c:pt idx="2">
                  <c:v>540517600.2159934</c:v>
                </c:pt>
                <c:pt idx="3">
                  <c:v>516102205.18001384</c:v>
                </c:pt>
                <c:pt idx="4">
                  <c:v>719208713.6219877</c:v>
                </c:pt>
                <c:pt idx="5">
                  <c:v>741783503.92800009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6-44A7-9F4F-0051272F608F}"/>
            </c:ext>
          </c:extLst>
        </c:ser>
        <c:ser>
          <c:idx val="1"/>
          <c:order val="1"/>
          <c:tx>
            <c:strRef>
              <c:f>'Výsledky 2017-2020'!$A$6</c:f>
              <c:strCache>
                <c:ptCount val="1"/>
                <c:pt idx="0">
                  <c:v>2 tržby výroba masa + export selat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'Výsledky 2017-2020'!$B$4:$G$4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'Výsledky 2017-2020'!$B$6:$G$6</c:f>
              <c:numCache>
                <c:formatCode>#,##0</c:formatCode>
                <c:ptCount val="6"/>
                <c:pt idx="0">
                  <c:v>401864261.78713828</c:v>
                </c:pt>
                <c:pt idx="1">
                  <c:v>383385061.80578756</c:v>
                </c:pt>
                <c:pt idx="2">
                  <c:v>514230366.99051803</c:v>
                </c:pt>
                <c:pt idx="3">
                  <c:v>416313641.42431825</c:v>
                </c:pt>
                <c:pt idx="4">
                  <c:v>489705051.37614667</c:v>
                </c:pt>
                <c:pt idx="5">
                  <c:v>548224695.21599925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6-44A7-9F4F-0051272F608F}"/>
            </c:ext>
          </c:extLst>
        </c:ser>
        <c:ser>
          <c:idx val="2"/>
          <c:order val="2"/>
          <c:tx>
            <c:strRef>
              <c:f>'Výsledky 2017-2020'!$A$7</c:f>
              <c:strCache>
                <c:ptCount val="1"/>
                <c:pt idx="0">
                  <c:v>3 rozdíl tržby- náklady ve výrobě masa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'Výsledky 2017-2020'!$B$4:$G$4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'Výsledky 2017-2020'!$B$7:$G$7</c:f>
              <c:numCache>
                <c:formatCode>#,##0</c:formatCode>
                <c:ptCount val="6"/>
                <c:pt idx="0">
                  <c:v>-135949691.74886149</c:v>
                </c:pt>
                <c:pt idx="1">
                  <c:v>-116441785.92899424</c:v>
                </c:pt>
                <c:pt idx="2">
                  <c:v>-26287233.225475371</c:v>
                </c:pt>
                <c:pt idx="3">
                  <c:v>-99788563.755695581</c:v>
                </c:pt>
                <c:pt idx="4">
                  <c:v>-229503662.24584103</c:v>
                </c:pt>
                <c:pt idx="5">
                  <c:v>-193558808.71200085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C6-44A7-9F4F-0051272F608F}"/>
            </c:ext>
          </c:extLst>
        </c:ser>
        <c:ser>
          <c:idx val="3"/>
          <c:order val="3"/>
          <c:tx>
            <c:strRef>
              <c:f>'Výsledky 2017-2020'!$A$8</c:f>
              <c:strCache>
                <c:ptCount val="1"/>
                <c:pt idx="0">
                  <c:v>4 zisk výsekové maso + ostatní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'Výsledky 2017-2020'!$B$4:$G$4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'Výsledky 2017-2020'!$B$8:$G$8</c:f>
              <c:numCache>
                <c:formatCode>#,##0</c:formatCode>
                <c:ptCount val="6"/>
                <c:pt idx="0">
                  <c:v>889430619.70317233</c:v>
                </c:pt>
                <c:pt idx="1">
                  <c:v>842600879.27596819</c:v>
                </c:pt>
                <c:pt idx="2">
                  <c:v>855851839.68925154</c:v>
                </c:pt>
                <c:pt idx="3">
                  <c:v>904459996.36116457</c:v>
                </c:pt>
                <c:pt idx="4">
                  <c:v>896828195.23307776</c:v>
                </c:pt>
                <c:pt idx="5">
                  <c:v>867698170.960302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C6-44A7-9F4F-0051272F608F}"/>
            </c:ext>
          </c:extLst>
        </c:ser>
        <c:ser>
          <c:idx val="4"/>
          <c:order val="4"/>
          <c:tx>
            <c:strRef>
              <c:f>'Výsledky 2017-2020'!$A$9</c:f>
              <c:strCache>
                <c:ptCount val="1"/>
                <c:pt idx="0">
                  <c:v>5 zisk celkem EUR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'Výsledky 2017-2020'!$B$4:$G$4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'Výsledky 2017-2020'!$B$9:$G$9</c:f>
              <c:numCache>
                <c:formatCode>#,##0</c:formatCode>
                <c:ptCount val="6"/>
                <c:pt idx="0">
                  <c:v>753480927.95431077</c:v>
                </c:pt>
                <c:pt idx="1">
                  <c:v>726159093.34702778</c:v>
                </c:pt>
                <c:pt idx="2">
                  <c:v>829564606.46377432</c:v>
                </c:pt>
                <c:pt idx="3">
                  <c:v>804671432.60546708</c:v>
                </c:pt>
                <c:pt idx="4">
                  <c:v>667324532.98723698</c:v>
                </c:pt>
                <c:pt idx="5">
                  <c:v>674139362.24830198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C6-44A7-9F4F-0051272F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477616"/>
        <c:axId val="1722146944"/>
      </c:scatterChart>
      <c:valAx>
        <c:axId val="156547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22146944"/>
        <c:crosses val="autoZero"/>
        <c:crossBetween val="midCat"/>
      </c:valAx>
      <c:valAx>
        <c:axId val="17221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65477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11</xdr:row>
      <xdr:rowOff>4762</xdr:rowOff>
    </xdr:from>
    <xdr:to>
      <xdr:col>10</xdr:col>
      <xdr:colOff>28575</xdr:colOff>
      <xdr:row>31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98C9AE69-2CAA-45E6-96E2-A6B6D5FD17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176211</xdr:rowOff>
    </xdr:from>
    <xdr:to>
      <xdr:col>3</xdr:col>
      <xdr:colOff>266700</xdr:colOff>
      <xdr:row>36</xdr:row>
      <xdr:rowOff>47624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48258A6A-BA22-4C1F-A5A2-D7017803F2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C807-B9F2-4A46-839A-B230A4DA40C4}">
  <dimension ref="A1:G9"/>
  <sheetViews>
    <sheetView topLeftCell="A25" workbookViewId="0">
      <selection activeCell="I3" sqref="I3"/>
    </sheetView>
  </sheetViews>
  <sheetFormatPr defaultRowHeight="15" x14ac:dyDescent="0.25"/>
  <cols>
    <col min="1" max="1" width="38.5703125" customWidth="1"/>
    <col min="2" max="2" width="13.7109375" customWidth="1"/>
    <col min="3" max="3" width="12.28515625" customWidth="1"/>
    <col min="4" max="4" width="12.85546875" customWidth="1"/>
    <col min="5" max="7" width="12.42578125" customWidth="1"/>
  </cols>
  <sheetData>
    <row r="1" spans="1:7" x14ac:dyDescent="0.25">
      <c r="A1" t="s">
        <v>78</v>
      </c>
    </row>
    <row r="4" spans="1:7" x14ac:dyDescent="0.25">
      <c r="B4" s="215">
        <v>2015</v>
      </c>
      <c r="C4" s="215">
        <v>2016</v>
      </c>
      <c r="D4" s="215">
        <v>2017</v>
      </c>
      <c r="E4" s="215">
        <v>2018</v>
      </c>
      <c r="F4" s="215">
        <v>2019</v>
      </c>
      <c r="G4" s="215">
        <v>2020</v>
      </c>
    </row>
    <row r="5" spans="1:7" x14ac:dyDescent="0.25">
      <c r="A5" s="213" t="s">
        <v>100</v>
      </c>
      <c r="B5" s="212">
        <v>537813953.53599977</v>
      </c>
      <c r="C5" s="212">
        <v>499826847.7347818</v>
      </c>
      <c r="D5" s="212">
        <v>540517600.2159934</v>
      </c>
      <c r="E5" s="212">
        <v>516102205.18001384</v>
      </c>
      <c r="F5" s="212">
        <v>719208713.6219877</v>
      </c>
      <c r="G5" s="212">
        <v>741783503.92800009</v>
      </c>
    </row>
    <row r="6" spans="1:7" x14ac:dyDescent="0.25">
      <c r="A6" s="213" t="s">
        <v>101</v>
      </c>
      <c r="B6" s="212">
        <v>401864261.78713828</v>
      </c>
      <c r="C6" s="212">
        <v>383385061.80578756</v>
      </c>
      <c r="D6" s="212">
        <v>514230366.99051803</v>
      </c>
      <c r="E6" s="212">
        <v>416313641.42431825</v>
      </c>
      <c r="F6" s="212">
        <v>489705051.37614667</v>
      </c>
      <c r="G6" s="212">
        <v>548224695.21599925</v>
      </c>
    </row>
    <row r="7" spans="1:7" x14ac:dyDescent="0.25">
      <c r="A7" s="214" t="s">
        <v>102</v>
      </c>
      <c r="B7" s="216">
        <f t="shared" ref="B7:G7" si="0">B6-B5</f>
        <v>-135949691.74886149</v>
      </c>
      <c r="C7" s="216">
        <f t="shared" si="0"/>
        <v>-116441785.92899424</v>
      </c>
      <c r="D7" s="216">
        <f t="shared" si="0"/>
        <v>-26287233.225475371</v>
      </c>
      <c r="E7" s="216">
        <f t="shared" si="0"/>
        <v>-99788563.755695581</v>
      </c>
      <c r="F7" s="216">
        <f t="shared" si="0"/>
        <v>-229503662.24584103</v>
      </c>
      <c r="G7" s="216">
        <f t="shared" si="0"/>
        <v>-193558808.71200085</v>
      </c>
    </row>
    <row r="8" spans="1:7" x14ac:dyDescent="0.25">
      <c r="A8" s="213" t="s">
        <v>103</v>
      </c>
      <c r="B8" s="212">
        <v>889430619.70317233</v>
      </c>
      <c r="C8" s="212">
        <v>842600879.27596819</v>
      </c>
      <c r="D8" s="212">
        <v>855851839.68925154</v>
      </c>
      <c r="E8" s="212">
        <v>904459996.36116457</v>
      </c>
      <c r="F8" s="212">
        <v>896828195.23307776</v>
      </c>
      <c r="G8" s="212">
        <v>867698170.960302</v>
      </c>
    </row>
    <row r="9" spans="1:7" x14ac:dyDescent="0.25">
      <c r="A9" s="213" t="s">
        <v>104</v>
      </c>
      <c r="B9" s="217">
        <v>753480927.95431077</v>
      </c>
      <c r="C9" s="217">
        <v>726159093.34702778</v>
      </c>
      <c r="D9" s="217">
        <v>829564606.46377432</v>
      </c>
      <c r="E9" s="217">
        <v>804671432.60546708</v>
      </c>
      <c r="F9" s="217">
        <v>667324532.98723698</v>
      </c>
      <c r="G9" s="217">
        <v>674139362.24830198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432A-F938-486B-B018-5B715EB60FA1}">
  <dimension ref="A1:EE81"/>
  <sheetViews>
    <sheetView tabSelected="1" topLeftCell="A43" zoomScale="80" zoomScaleNormal="80" workbookViewId="0">
      <selection activeCell="N55" sqref="N55"/>
    </sheetView>
  </sheetViews>
  <sheetFormatPr defaultRowHeight="15" x14ac:dyDescent="0.25"/>
  <cols>
    <col min="1" max="1" width="5.140625" customWidth="1"/>
    <col min="2" max="2" width="35.42578125" customWidth="1"/>
    <col min="3" max="3" width="8.7109375" customWidth="1"/>
    <col min="4" max="5" width="7.7109375" customWidth="1"/>
    <col min="6" max="6" width="8.140625" customWidth="1"/>
    <col min="7" max="7" width="8.28515625" customWidth="1"/>
    <col min="8" max="8" width="9.85546875" customWidth="1"/>
    <col min="9" max="9" width="9.5703125" customWidth="1"/>
    <col min="10" max="10" width="8" customWidth="1"/>
    <col min="11" max="11" width="9" customWidth="1"/>
    <col min="12" max="12" width="6" customWidth="1"/>
    <col min="13" max="13" width="5.5703125" customWidth="1"/>
    <col min="14" max="14" width="6.28515625" customWidth="1"/>
    <col min="15" max="16" width="5.28515625" customWidth="1"/>
    <col min="17" max="17" width="6.7109375" customWidth="1"/>
    <col min="18" max="18" width="6.28515625" customWidth="1"/>
    <col min="19" max="19" width="17.28515625" customWidth="1"/>
    <col min="20" max="20" width="11.140625" customWidth="1"/>
    <col min="28" max="28" width="8.42578125" customWidth="1"/>
    <col min="29" max="29" width="5.7109375" customWidth="1"/>
    <col min="30" max="30" width="6.28515625" customWidth="1"/>
    <col min="31" max="31" width="5.5703125" customWidth="1"/>
    <col min="32" max="32" width="6.42578125" customWidth="1"/>
    <col min="33" max="33" width="6.5703125" customWidth="1"/>
    <col min="34" max="34" width="8.28515625" customWidth="1"/>
    <col min="35" max="35" width="7.42578125" customWidth="1"/>
    <col min="36" max="36" width="5.7109375" customWidth="1"/>
    <col min="37" max="37" width="14" customWidth="1"/>
    <col min="38" max="38" width="6.42578125" customWidth="1"/>
  </cols>
  <sheetData>
    <row r="1" spans="1:135" ht="15.75" thickBot="1" x14ac:dyDescent="0.3">
      <c r="D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U1" t="s">
        <v>1</v>
      </c>
      <c r="AK1" s="2"/>
    </row>
    <row r="2" spans="1:135" ht="15.75" thickBot="1" x14ac:dyDescent="0.3"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71">
        <v>7</v>
      </c>
      <c r="J2" s="71">
        <v>8</v>
      </c>
      <c r="K2" s="71">
        <v>9</v>
      </c>
      <c r="L2" s="71">
        <v>10</v>
      </c>
      <c r="M2" s="71">
        <v>11</v>
      </c>
      <c r="N2" s="71">
        <v>12</v>
      </c>
      <c r="O2" s="71">
        <v>13</v>
      </c>
      <c r="P2" s="71">
        <v>14</v>
      </c>
      <c r="Q2" s="71">
        <v>15</v>
      </c>
      <c r="R2" s="71">
        <v>16</v>
      </c>
      <c r="S2" s="211">
        <v>10</v>
      </c>
      <c r="T2" s="211">
        <v>11</v>
      </c>
      <c r="U2" s="129">
        <v>12</v>
      </c>
      <c r="V2" s="130">
        <v>13</v>
      </c>
      <c r="W2" s="130">
        <v>14</v>
      </c>
      <c r="X2" s="130">
        <v>15</v>
      </c>
      <c r="Y2" s="130">
        <v>16</v>
      </c>
      <c r="Z2" s="133">
        <v>17</v>
      </c>
      <c r="AA2" s="132">
        <v>18</v>
      </c>
      <c r="AB2" s="132">
        <v>19</v>
      </c>
      <c r="AC2" s="130">
        <v>20</v>
      </c>
      <c r="AD2" s="130">
        <v>21</v>
      </c>
      <c r="AE2" s="130">
        <v>22</v>
      </c>
      <c r="AF2" s="130">
        <v>23</v>
      </c>
      <c r="AG2" s="133">
        <v>24</v>
      </c>
      <c r="AH2" s="152">
        <v>25</v>
      </c>
      <c r="AI2" s="152">
        <v>26</v>
      </c>
      <c r="AJ2" s="4"/>
      <c r="AK2" s="2"/>
    </row>
    <row r="3" spans="1:135" ht="171" thickBot="1" x14ac:dyDescent="0.3">
      <c r="A3" s="5"/>
      <c r="B3" s="6"/>
      <c r="C3" s="7" t="s">
        <v>88</v>
      </c>
      <c r="D3" s="7" t="s">
        <v>57</v>
      </c>
      <c r="E3" s="7" t="s">
        <v>2</v>
      </c>
      <c r="F3" s="7" t="s">
        <v>3</v>
      </c>
      <c r="G3" s="7" t="s">
        <v>4</v>
      </c>
      <c r="H3" s="8" t="s">
        <v>49</v>
      </c>
      <c r="I3" s="72" t="s">
        <v>50</v>
      </c>
      <c r="J3" s="72" t="s">
        <v>51</v>
      </c>
      <c r="K3" s="72" t="s">
        <v>5</v>
      </c>
      <c r="L3" s="72" t="s">
        <v>6</v>
      </c>
      <c r="M3" s="72" t="s">
        <v>7</v>
      </c>
      <c r="N3" s="72" t="s">
        <v>8</v>
      </c>
      <c r="O3" s="72" t="s">
        <v>9</v>
      </c>
      <c r="P3" s="72" t="s">
        <v>10</v>
      </c>
      <c r="Q3" s="72" t="s">
        <v>11</v>
      </c>
      <c r="R3" s="72" t="s">
        <v>79</v>
      </c>
      <c r="S3" s="210" t="s">
        <v>84</v>
      </c>
      <c r="T3" s="210" t="s">
        <v>80</v>
      </c>
      <c r="U3" s="9" t="s">
        <v>87</v>
      </c>
      <c r="V3" s="10" t="s">
        <v>52</v>
      </c>
      <c r="W3" s="10" t="s">
        <v>60</v>
      </c>
      <c r="X3" s="10" t="s">
        <v>53</v>
      </c>
      <c r="Y3" s="10" t="s">
        <v>61</v>
      </c>
      <c r="Z3" s="10" t="s">
        <v>62</v>
      </c>
      <c r="AA3" s="10" t="s">
        <v>12</v>
      </c>
      <c r="AB3" s="197" t="s">
        <v>63</v>
      </c>
      <c r="AC3" s="198" t="s">
        <v>64</v>
      </c>
      <c r="AD3" s="198" t="s">
        <v>65</v>
      </c>
      <c r="AE3" s="198" t="s">
        <v>66</v>
      </c>
      <c r="AF3" s="198" t="s">
        <v>67</v>
      </c>
      <c r="AG3" s="199" t="s">
        <v>86</v>
      </c>
      <c r="AH3" s="187" t="s">
        <v>85</v>
      </c>
      <c r="AI3" s="187" t="s">
        <v>13</v>
      </c>
      <c r="AJ3" s="59"/>
      <c r="AK3" s="62"/>
    </row>
    <row r="4" spans="1:135" ht="15.75" thickBot="1" x14ac:dyDescent="0.3">
      <c r="A4" s="50">
        <v>1</v>
      </c>
      <c r="B4" s="52" t="s">
        <v>74</v>
      </c>
      <c r="C4" s="103">
        <v>1</v>
      </c>
      <c r="D4" s="103"/>
      <c r="E4" s="103"/>
      <c r="F4" s="103"/>
      <c r="G4" s="103"/>
      <c r="H4" s="104"/>
      <c r="I4" s="27"/>
      <c r="J4" s="25"/>
      <c r="K4" s="25"/>
      <c r="L4" s="25"/>
      <c r="M4" s="25"/>
      <c r="N4" s="25"/>
      <c r="O4" s="25"/>
      <c r="P4" s="25"/>
      <c r="Q4" s="25"/>
      <c r="R4" s="28"/>
      <c r="S4" s="173"/>
      <c r="T4" s="173"/>
      <c r="U4" s="12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3"/>
      <c r="AH4" s="149"/>
      <c r="AI4" s="150"/>
      <c r="AJ4" s="60" t="s">
        <v>77</v>
      </c>
      <c r="AK4" s="63">
        <v>79090</v>
      </c>
      <c r="AP4" s="207"/>
      <c r="AQ4" s="208"/>
    </row>
    <row r="5" spans="1:135" x14ac:dyDescent="0.25">
      <c r="A5" s="51">
        <v>2</v>
      </c>
      <c r="B5" s="53" t="s">
        <v>57</v>
      </c>
      <c r="C5" s="105">
        <f>-I53</f>
        <v>-32.4</v>
      </c>
      <c r="D5" s="105">
        <v>1</v>
      </c>
      <c r="E5" s="105"/>
      <c r="F5" s="105"/>
      <c r="G5" s="105"/>
      <c r="H5" s="106"/>
      <c r="I5" s="16"/>
      <c r="J5" s="14"/>
      <c r="K5" s="14"/>
      <c r="L5" s="14"/>
      <c r="M5" s="14"/>
      <c r="N5" s="14"/>
      <c r="O5" s="14"/>
      <c r="P5" s="14"/>
      <c r="Q5" s="14"/>
      <c r="R5" s="17"/>
      <c r="S5" s="151"/>
      <c r="T5" s="152"/>
      <c r="U5" s="16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7"/>
      <c r="AH5" s="151"/>
      <c r="AI5" s="152"/>
      <c r="AJ5" s="60" t="s">
        <v>77</v>
      </c>
      <c r="AK5" s="64">
        <v>0</v>
      </c>
      <c r="AP5" s="207"/>
      <c r="AQ5" s="208"/>
    </row>
    <row r="6" spans="1:135" x14ac:dyDescent="0.25">
      <c r="A6" s="51">
        <v>3</v>
      </c>
      <c r="B6" s="53" t="s">
        <v>2</v>
      </c>
      <c r="C6" s="105"/>
      <c r="D6" s="105"/>
      <c r="E6" s="105">
        <v>1</v>
      </c>
      <c r="F6" s="105"/>
      <c r="G6" s="105"/>
      <c r="H6" s="106"/>
      <c r="I6" s="16"/>
      <c r="J6" s="14"/>
      <c r="K6" s="14"/>
      <c r="L6" s="14"/>
      <c r="M6" s="14"/>
      <c r="N6" s="14"/>
      <c r="O6" s="14"/>
      <c r="P6" s="14"/>
      <c r="Q6" s="14"/>
      <c r="R6" s="17"/>
      <c r="S6" s="151"/>
      <c r="T6" s="152"/>
      <c r="U6" s="16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7"/>
      <c r="AH6" s="151"/>
      <c r="AI6" s="152"/>
      <c r="AJ6" s="60" t="s">
        <v>77</v>
      </c>
      <c r="AK6" s="64">
        <f>I56</f>
        <v>113289</v>
      </c>
      <c r="AP6" s="207"/>
      <c r="AQ6" s="208"/>
    </row>
    <row r="7" spans="1:135" x14ac:dyDescent="0.25">
      <c r="A7" s="51">
        <v>4</v>
      </c>
      <c r="B7" s="53" t="s">
        <v>3</v>
      </c>
      <c r="C7" s="105"/>
      <c r="D7" s="105"/>
      <c r="E7" s="105"/>
      <c r="F7" s="105">
        <v>1</v>
      </c>
      <c r="G7" s="105"/>
      <c r="H7" s="106"/>
      <c r="I7" s="16"/>
      <c r="J7" s="14"/>
      <c r="K7" s="14"/>
      <c r="L7" s="14"/>
      <c r="M7" s="14"/>
      <c r="N7" s="14"/>
      <c r="O7" s="14"/>
      <c r="P7" s="14"/>
      <c r="Q7" s="14"/>
      <c r="R7" s="17"/>
      <c r="S7" s="151"/>
      <c r="T7" s="152"/>
      <c r="U7" s="16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7"/>
      <c r="AH7" s="151"/>
      <c r="AI7" s="152"/>
      <c r="AJ7" s="61" t="s">
        <v>76</v>
      </c>
      <c r="AK7" s="65">
        <f>I57</f>
        <v>80800</v>
      </c>
      <c r="AP7" s="207"/>
      <c r="AQ7" s="209"/>
    </row>
    <row r="8" spans="1:135" ht="15.75" thickBot="1" x14ac:dyDescent="0.3">
      <c r="A8" s="51">
        <v>5</v>
      </c>
      <c r="B8" s="54" t="s">
        <v>4</v>
      </c>
      <c r="C8" s="107"/>
      <c r="D8" s="107">
        <f>-(100-I54)/100</f>
        <v>-0.89</v>
      </c>
      <c r="E8" s="107">
        <v>-1</v>
      </c>
      <c r="F8" s="107">
        <v>1</v>
      </c>
      <c r="G8" s="107">
        <v>1</v>
      </c>
      <c r="H8" s="108"/>
      <c r="I8" s="57"/>
      <c r="J8" s="29"/>
      <c r="K8" s="29"/>
      <c r="L8" s="29"/>
      <c r="M8" s="29"/>
      <c r="N8" s="29"/>
      <c r="O8" s="29"/>
      <c r="P8" s="29"/>
      <c r="Q8" s="29"/>
      <c r="R8" s="58"/>
      <c r="S8" s="153"/>
      <c r="T8" s="154"/>
      <c r="U8" s="20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21"/>
      <c r="AH8" s="161"/>
      <c r="AI8" s="162"/>
      <c r="AJ8" s="60" t="s">
        <v>77</v>
      </c>
      <c r="AK8" s="66">
        <v>0</v>
      </c>
      <c r="AP8" s="207"/>
      <c r="AQ8" s="208"/>
    </row>
    <row r="9" spans="1:135" ht="15.75" thickBot="1" x14ac:dyDescent="0.3">
      <c r="A9" s="51">
        <v>6</v>
      </c>
      <c r="B9" s="30" t="s">
        <v>16</v>
      </c>
      <c r="C9" s="109"/>
      <c r="D9" s="109"/>
      <c r="E9" s="109"/>
      <c r="F9" s="109"/>
      <c r="G9" s="109">
        <v>-118.4</v>
      </c>
      <c r="H9" s="110">
        <v>1</v>
      </c>
      <c r="I9" s="23"/>
      <c r="J9" s="22"/>
      <c r="K9" s="22"/>
      <c r="L9" s="22"/>
      <c r="M9" s="22"/>
      <c r="N9" s="22"/>
      <c r="O9" s="22"/>
      <c r="P9" s="22"/>
      <c r="Q9" s="22"/>
      <c r="R9" s="87"/>
      <c r="S9" s="155"/>
      <c r="T9" s="156"/>
      <c r="U9" s="23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4"/>
      <c r="AH9" s="155"/>
      <c r="AI9" s="156"/>
      <c r="AJ9" s="60" t="s">
        <v>77</v>
      </c>
      <c r="AK9" s="116">
        <v>0</v>
      </c>
      <c r="AL9" s="4"/>
      <c r="AM9" s="4"/>
      <c r="AN9" s="4"/>
      <c r="AO9" s="4"/>
      <c r="AP9" s="207"/>
      <c r="AQ9" s="208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</row>
    <row r="10" spans="1:135" s="4" customFormat="1" x14ac:dyDescent="0.25">
      <c r="A10" s="82">
        <v>7</v>
      </c>
      <c r="B10" s="83" t="s">
        <v>89</v>
      </c>
      <c r="C10" s="84"/>
      <c r="D10" s="84"/>
      <c r="E10" s="84"/>
      <c r="F10" s="84"/>
      <c r="G10" s="84"/>
      <c r="H10" s="111">
        <v>-0.89</v>
      </c>
      <c r="I10" s="73">
        <v>1</v>
      </c>
      <c r="J10" s="74"/>
      <c r="K10" s="74"/>
      <c r="L10" s="74"/>
      <c r="M10" s="74"/>
      <c r="N10" s="74"/>
      <c r="O10" s="74"/>
      <c r="P10" s="74"/>
      <c r="Q10" s="74"/>
      <c r="R10" s="75"/>
      <c r="S10" s="157"/>
      <c r="T10" s="158"/>
      <c r="U10" s="27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8"/>
      <c r="AH10" s="169"/>
      <c r="AI10" s="169"/>
      <c r="AJ10" s="78" t="s">
        <v>17</v>
      </c>
      <c r="AK10" s="193">
        <v>0</v>
      </c>
    </row>
    <row r="11" spans="1:135" s="4" customFormat="1" x14ac:dyDescent="0.25">
      <c r="A11" s="82">
        <v>8</v>
      </c>
      <c r="B11" s="85" t="s">
        <v>90</v>
      </c>
      <c r="C11" s="71"/>
      <c r="D11" s="71"/>
      <c r="E11" s="71"/>
      <c r="F11" s="71"/>
      <c r="G11" s="71"/>
      <c r="H11" s="79">
        <v>-0.8</v>
      </c>
      <c r="I11" s="76"/>
      <c r="J11" s="71">
        <v>1</v>
      </c>
      <c r="K11" s="71"/>
      <c r="L11" s="71"/>
      <c r="M11" s="71"/>
      <c r="N11" s="71"/>
      <c r="O11" s="71"/>
      <c r="P11" s="71"/>
      <c r="Q11" s="71"/>
      <c r="R11" s="77"/>
      <c r="S11" s="151"/>
      <c r="T11" s="152"/>
      <c r="U11" s="16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7"/>
      <c r="AH11" s="188"/>
      <c r="AI11" s="188"/>
      <c r="AJ11" s="79" t="s">
        <v>17</v>
      </c>
      <c r="AK11" s="194">
        <v>0</v>
      </c>
    </row>
    <row r="12" spans="1:135" s="4" customFormat="1" x14ac:dyDescent="0.25">
      <c r="A12" s="82">
        <v>9</v>
      </c>
      <c r="B12" s="85" t="s">
        <v>91</v>
      </c>
      <c r="C12" s="71"/>
      <c r="D12" s="71"/>
      <c r="E12" s="71"/>
      <c r="F12" s="71"/>
      <c r="G12" s="71"/>
      <c r="H12" s="79">
        <v>-0.02</v>
      </c>
      <c r="I12" s="76"/>
      <c r="J12" s="71"/>
      <c r="K12" s="71">
        <v>1</v>
      </c>
      <c r="L12" s="71"/>
      <c r="M12" s="71"/>
      <c r="N12" s="71"/>
      <c r="O12" s="71"/>
      <c r="P12" s="71"/>
      <c r="Q12" s="71"/>
      <c r="R12" s="77"/>
      <c r="S12" s="151"/>
      <c r="T12" s="152"/>
      <c r="U12" s="16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7"/>
      <c r="AH12" s="188"/>
      <c r="AI12" s="188"/>
      <c r="AJ12" s="79" t="s">
        <v>17</v>
      </c>
      <c r="AK12" s="194">
        <v>0</v>
      </c>
    </row>
    <row r="13" spans="1:135" s="4" customFormat="1" x14ac:dyDescent="0.25">
      <c r="A13" s="82">
        <v>10</v>
      </c>
      <c r="B13" s="85" t="s">
        <v>92</v>
      </c>
      <c r="C13" s="71"/>
      <c r="D13" s="71"/>
      <c r="E13" s="71"/>
      <c r="F13" s="71"/>
      <c r="G13" s="71"/>
      <c r="H13" s="79">
        <v>-0.55000000000000004</v>
      </c>
      <c r="I13" s="76"/>
      <c r="J13" s="71"/>
      <c r="K13" s="71"/>
      <c r="L13" s="71">
        <v>1</v>
      </c>
      <c r="M13" s="71"/>
      <c r="N13" s="71"/>
      <c r="O13" s="71"/>
      <c r="P13" s="71"/>
      <c r="Q13" s="71"/>
      <c r="R13" s="77"/>
      <c r="S13" s="151"/>
      <c r="T13" s="152"/>
      <c r="U13" s="16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7"/>
      <c r="AH13" s="188"/>
      <c r="AI13" s="188"/>
      <c r="AJ13" s="79" t="s">
        <v>17</v>
      </c>
      <c r="AK13" s="194">
        <v>0</v>
      </c>
    </row>
    <row r="14" spans="1:135" s="4" customFormat="1" x14ac:dyDescent="0.25">
      <c r="A14" s="82">
        <v>11</v>
      </c>
      <c r="B14" s="85" t="s">
        <v>93</v>
      </c>
      <c r="C14" s="71"/>
      <c r="D14" s="71"/>
      <c r="E14" s="71"/>
      <c r="F14" s="71"/>
      <c r="G14" s="71"/>
      <c r="H14" s="79">
        <v>-0.04</v>
      </c>
      <c r="I14" s="76"/>
      <c r="J14" s="71"/>
      <c r="K14" s="71"/>
      <c r="L14" s="71"/>
      <c r="M14" s="71">
        <v>1</v>
      </c>
      <c r="N14" s="71"/>
      <c r="O14" s="71"/>
      <c r="P14" s="71"/>
      <c r="Q14" s="71"/>
      <c r="R14" s="77"/>
      <c r="S14" s="151"/>
      <c r="T14" s="152"/>
      <c r="U14" s="16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7"/>
      <c r="AH14" s="188"/>
      <c r="AI14" s="188"/>
      <c r="AJ14" s="79" t="s">
        <v>17</v>
      </c>
      <c r="AK14" s="194">
        <v>0</v>
      </c>
    </row>
    <row r="15" spans="1:135" s="4" customFormat="1" x14ac:dyDescent="0.25">
      <c r="A15" s="82">
        <v>12</v>
      </c>
      <c r="B15" s="85" t="s">
        <v>94</v>
      </c>
      <c r="C15" s="71"/>
      <c r="D15" s="71"/>
      <c r="E15" s="71"/>
      <c r="F15" s="71"/>
      <c r="G15" s="71"/>
      <c r="H15" s="79">
        <v>-0.16</v>
      </c>
      <c r="I15" s="76"/>
      <c r="J15" s="71"/>
      <c r="K15" s="71"/>
      <c r="L15" s="71"/>
      <c r="M15" s="71"/>
      <c r="N15" s="71">
        <v>1</v>
      </c>
      <c r="O15" s="71"/>
      <c r="P15" s="71"/>
      <c r="Q15" s="71"/>
      <c r="R15" s="77"/>
      <c r="S15" s="151"/>
      <c r="T15" s="152"/>
      <c r="U15" s="16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7"/>
      <c r="AH15" s="188"/>
      <c r="AI15" s="188"/>
      <c r="AJ15" s="79" t="s">
        <v>17</v>
      </c>
      <c r="AK15" s="194">
        <v>0</v>
      </c>
    </row>
    <row r="16" spans="1:135" s="4" customFormat="1" x14ac:dyDescent="0.25">
      <c r="A16" s="82">
        <v>13</v>
      </c>
      <c r="B16" s="85" t="s">
        <v>95</v>
      </c>
      <c r="C16" s="71"/>
      <c r="D16" s="71"/>
      <c r="E16" s="71"/>
      <c r="F16" s="71"/>
      <c r="G16" s="71"/>
      <c r="H16" s="79">
        <f t="shared" ref="H16:H17" si="0">-I46</f>
        <v>-0.1</v>
      </c>
      <c r="I16" s="76"/>
      <c r="J16" s="71"/>
      <c r="K16" s="71"/>
      <c r="L16" s="71"/>
      <c r="M16" s="71"/>
      <c r="N16" s="71"/>
      <c r="O16" s="71">
        <v>1</v>
      </c>
      <c r="P16" s="71"/>
      <c r="Q16" s="71"/>
      <c r="R16" s="77"/>
      <c r="S16" s="151"/>
      <c r="T16" s="152"/>
      <c r="U16" s="16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7"/>
      <c r="AH16" s="188"/>
      <c r="AI16" s="188"/>
      <c r="AJ16" s="79" t="s">
        <v>17</v>
      </c>
      <c r="AK16" s="194">
        <v>0</v>
      </c>
    </row>
    <row r="17" spans="1:135" s="4" customFormat="1" x14ac:dyDescent="0.25">
      <c r="A17" s="82">
        <v>14</v>
      </c>
      <c r="B17" s="85" t="s">
        <v>96</v>
      </c>
      <c r="C17" s="71"/>
      <c r="D17" s="71"/>
      <c r="E17" s="71"/>
      <c r="F17" s="71"/>
      <c r="G17" s="71"/>
      <c r="H17" s="79">
        <f t="shared" si="0"/>
        <v>-0.05</v>
      </c>
      <c r="I17" s="76"/>
      <c r="J17" s="71"/>
      <c r="K17" s="71"/>
      <c r="L17" s="71"/>
      <c r="M17" s="71"/>
      <c r="N17" s="71"/>
      <c r="O17" s="71"/>
      <c r="P17" s="71">
        <v>1</v>
      </c>
      <c r="Q17" s="71"/>
      <c r="R17" s="77"/>
      <c r="S17" s="151"/>
      <c r="T17" s="152"/>
      <c r="U17" s="16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7"/>
      <c r="AH17" s="188"/>
      <c r="AI17" s="188"/>
      <c r="AJ17" s="79" t="s">
        <v>17</v>
      </c>
      <c r="AK17" s="194">
        <v>0</v>
      </c>
    </row>
    <row r="18" spans="1:135" s="4" customFormat="1" x14ac:dyDescent="0.25">
      <c r="A18" s="82">
        <v>15</v>
      </c>
      <c r="B18" s="85" t="s">
        <v>97</v>
      </c>
      <c r="C18" s="71"/>
      <c r="D18" s="71"/>
      <c r="E18" s="71"/>
      <c r="F18" s="71"/>
      <c r="G18" s="71"/>
      <c r="H18" s="79">
        <v>-0.37</v>
      </c>
      <c r="I18" s="76"/>
      <c r="J18" s="71"/>
      <c r="K18" s="71"/>
      <c r="L18" s="71"/>
      <c r="M18" s="71"/>
      <c r="N18" s="71"/>
      <c r="O18" s="71"/>
      <c r="P18" s="71"/>
      <c r="Q18" s="71">
        <v>1</v>
      </c>
      <c r="R18" s="77"/>
      <c r="S18" s="151"/>
      <c r="T18" s="152"/>
      <c r="U18" s="16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7"/>
      <c r="AH18" s="188"/>
      <c r="AI18" s="188"/>
      <c r="AJ18" s="79" t="s">
        <v>17</v>
      </c>
      <c r="AK18" s="194">
        <v>0</v>
      </c>
    </row>
    <row r="19" spans="1:135" s="4" customFormat="1" ht="19.5" customHeight="1" thickBot="1" x14ac:dyDescent="0.3">
      <c r="A19" s="82">
        <v>16</v>
      </c>
      <c r="B19" s="86" t="s">
        <v>79</v>
      </c>
      <c r="C19" s="80"/>
      <c r="D19" s="80"/>
      <c r="E19" s="80"/>
      <c r="F19" s="80"/>
      <c r="G19" s="80"/>
      <c r="H19" s="81"/>
      <c r="I19" s="112">
        <v>-1</v>
      </c>
      <c r="J19" s="113">
        <v>-1</v>
      </c>
      <c r="K19" s="113">
        <v>-1</v>
      </c>
      <c r="L19" s="113">
        <v>-1</v>
      </c>
      <c r="M19" s="113">
        <v>-1</v>
      </c>
      <c r="N19" s="113">
        <v>-1</v>
      </c>
      <c r="O19" s="113">
        <v>-1</v>
      </c>
      <c r="P19" s="113">
        <v>-1</v>
      </c>
      <c r="Q19" s="113">
        <v>-1</v>
      </c>
      <c r="R19" s="114">
        <v>1</v>
      </c>
      <c r="S19" s="153"/>
      <c r="T19" s="154"/>
      <c r="U19" s="57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58"/>
      <c r="AH19" s="177"/>
      <c r="AI19" s="177"/>
      <c r="AJ19" s="115" t="s">
        <v>17</v>
      </c>
      <c r="AK19" s="195">
        <v>0</v>
      </c>
    </row>
    <row r="20" spans="1:135" x14ac:dyDescent="0.25">
      <c r="A20" s="163">
        <v>17</v>
      </c>
      <c r="B20" s="164" t="s">
        <v>98</v>
      </c>
      <c r="C20" s="165"/>
      <c r="D20" s="165"/>
      <c r="E20" s="165"/>
      <c r="F20" s="166">
        <f>I59</f>
        <v>66</v>
      </c>
      <c r="G20" s="165"/>
      <c r="H20" s="196">
        <v>1.7090000000000001</v>
      </c>
      <c r="I20" s="159"/>
      <c r="J20" s="165"/>
      <c r="K20" s="165"/>
      <c r="L20" s="165"/>
      <c r="M20" s="165"/>
      <c r="N20" s="165"/>
      <c r="O20" s="165"/>
      <c r="P20" s="165"/>
      <c r="Q20" s="165"/>
      <c r="R20" s="160"/>
      <c r="S20" s="159"/>
      <c r="T20" s="160">
        <v>-1</v>
      </c>
      <c r="U20" s="168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0"/>
      <c r="AH20" s="169"/>
      <c r="AI20" s="170"/>
      <c r="AJ20" s="171" t="s">
        <v>17</v>
      </c>
      <c r="AK20" s="172">
        <v>0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</row>
    <row r="21" spans="1:135" ht="15.75" thickBot="1" x14ac:dyDescent="0.3">
      <c r="A21" s="163">
        <v>18</v>
      </c>
      <c r="B21" s="173" t="s">
        <v>99</v>
      </c>
      <c r="C21" s="174"/>
      <c r="D21" s="174"/>
      <c r="E21" s="174">
        <v>-77.61</v>
      </c>
      <c r="F21" s="174"/>
      <c r="G21" s="174"/>
      <c r="H21" s="175"/>
      <c r="I21" s="153"/>
      <c r="J21" s="174"/>
      <c r="K21" s="174"/>
      <c r="L21" s="174"/>
      <c r="M21" s="174"/>
      <c r="N21" s="174"/>
      <c r="O21" s="174"/>
      <c r="P21" s="174"/>
      <c r="Q21" s="174"/>
      <c r="R21" s="154">
        <v>-1</v>
      </c>
      <c r="S21" s="153">
        <v>1</v>
      </c>
      <c r="T21" s="154"/>
      <c r="U21" s="176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54"/>
      <c r="AH21" s="177"/>
      <c r="AI21" s="178"/>
      <c r="AJ21" s="179" t="s">
        <v>17</v>
      </c>
      <c r="AK21" s="180">
        <v>0</v>
      </c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</row>
    <row r="22" spans="1:135" x14ac:dyDescent="0.25">
      <c r="A22" s="145">
        <v>19</v>
      </c>
      <c r="B22" s="146" t="s">
        <v>87</v>
      </c>
      <c r="C22" s="25"/>
      <c r="D22" s="25"/>
      <c r="E22" s="25"/>
      <c r="F22" s="25"/>
      <c r="G22" s="25"/>
      <c r="H22" s="26">
        <v>-1</v>
      </c>
      <c r="I22" s="25"/>
      <c r="J22" s="25"/>
      <c r="K22" s="25"/>
      <c r="L22" s="25"/>
      <c r="M22" s="25"/>
      <c r="N22" s="25"/>
      <c r="O22" s="25"/>
      <c r="P22" s="25"/>
      <c r="Q22" s="25"/>
      <c r="R22" s="26"/>
      <c r="S22" s="159"/>
      <c r="T22" s="160"/>
      <c r="U22" s="205">
        <v>1.1399999999999999</v>
      </c>
      <c r="V22" s="130"/>
      <c r="W22" s="130"/>
      <c r="X22" s="130"/>
      <c r="Y22" s="130"/>
      <c r="Z22" s="130"/>
      <c r="AA22" s="131"/>
      <c r="AB22" s="132"/>
      <c r="AC22" s="130"/>
      <c r="AD22" s="130"/>
      <c r="AE22" s="130"/>
      <c r="AF22" s="130"/>
      <c r="AG22" s="133"/>
      <c r="AH22" s="169"/>
      <c r="AI22" s="170"/>
      <c r="AJ22" s="121" t="s">
        <v>17</v>
      </c>
      <c r="AK22" s="122">
        <v>0</v>
      </c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</row>
    <row r="23" spans="1:135" x14ac:dyDescent="0.25">
      <c r="A23" s="145">
        <v>20</v>
      </c>
      <c r="B23" s="147" t="s">
        <v>52</v>
      </c>
      <c r="C23" s="14"/>
      <c r="D23" s="14"/>
      <c r="E23" s="14"/>
      <c r="F23" s="14"/>
      <c r="G23" s="14"/>
      <c r="H23" s="15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51"/>
      <c r="T23" s="152"/>
      <c r="U23" s="134">
        <f>-(C62/100)</f>
        <v>-0.06</v>
      </c>
      <c r="V23" s="135">
        <v>1</v>
      </c>
      <c r="W23" s="135"/>
      <c r="X23" s="135"/>
      <c r="Y23" s="135"/>
      <c r="Z23" s="135"/>
      <c r="AA23" s="136"/>
      <c r="AB23" s="137"/>
      <c r="AC23" s="135"/>
      <c r="AD23" s="135"/>
      <c r="AE23" s="135"/>
      <c r="AF23" s="135"/>
      <c r="AG23" s="138"/>
      <c r="AH23" s="188"/>
      <c r="AI23" s="189"/>
      <c r="AJ23" s="123" t="s">
        <v>17</v>
      </c>
      <c r="AK23" s="124">
        <v>0</v>
      </c>
    </row>
    <row r="24" spans="1:135" x14ac:dyDescent="0.25">
      <c r="A24" s="145">
        <v>21</v>
      </c>
      <c r="B24" s="147" t="s">
        <v>18</v>
      </c>
      <c r="C24" s="14"/>
      <c r="D24" s="14"/>
      <c r="E24" s="14"/>
      <c r="F24" s="14"/>
      <c r="G24" s="14"/>
      <c r="H24" s="15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51"/>
      <c r="T24" s="152"/>
      <c r="U24" s="134">
        <f>-(D62/100)</f>
        <v>-0.14699999999999999</v>
      </c>
      <c r="V24" s="135"/>
      <c r="W24" s="135">
        <v>1</v>
      </c>
      <c r="X24" s="135"/>
      <c r="Y24" s="135"/>
      <c r="Z24" s="135"/>
      <c r="AA24" s="136"/>
      <c r="AB24" s="137"/>
      <c r="AC24" s="135"/>
      <c r="AD24" s="135"/>
      <c r="AE24" s="135"/>
      <c r="AF24" s="135"/>
      <c r="AG24" s="138"/>
      <c r="AH24" s="188"/>
      <c r="AI24" s="189"/>
      <c r="AJ24" s="123" t="s">
        <v>17</v>
      </c>
      <c r="AK24" s="124">
        <v>0</v>
      </c>
    </row>
    <row r="25" spans="1:135" x14ac:dyDescent="0.25">
      <c r="A25" s="145">
        <v>22</v>
      </c>
      <c r="B25" s="147" t="s">
        <v>19</v>
      </c>
      <c r="C25" s="14"/>
      <c r="D25" s="14"/>
      <c r="E25" s="14"/>
      <c r="F25" s="14"/>
      <c r="G25" s="14"/>
      <c r="H25" s="15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51"/>
      <c r="T25" s="152"/>
      <c r="U25" s="134">
        <f>-(E62/100)</f>
        <v>-0.06</v>
      </c>
      <c r="V25" s="135"/>
      <c r="W25" s="135"/>
      <c r="X25" s="135">
        <v>1</v>
      </c>
      <c r="Y25" s="135"/>
      <c r="Z25" s="135"/>
      <c r="AA25" s="136"/>
      <c r="AB25" s="137"/>
      <c r="AC25" s="135"/>
      <c r="AD25" s="135"/>
      <c r="AE25" s="135"/>
      <c r="AF25" s="135"/>
      <c r="AG25" s="138"/>
      <c r="AH25" s="188"/>
      <c r="AI25" s="189"/>
      <c r="AJ25" s="123" t="s">
        <v>17</v>
      </c>
      <c r="AK25" s="124">
        <v>0</v>
      </c>
    </row>
    <row r="26" spans="1:135" x14ac:dyDescent="0.25">
      <c r="A26" s="145">
        <v>23</v>
      </c>
      <c r="B26" s="147" t="s">
        <v>20</v>
      </c>
      <c r="C26" s="14"/>
      <c r="D26" s="14"/>
      <c r="E26" s="14"/>
      <c r="F26" s="14"/>
      <c r="G26" s="14"/>
      <c r="H26" s="15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1"/>
      <c r="T26" s="152"/>
      <c r="U26" s="134">
        <f>-(F62/100)</f>
        <v>-0.1</v>
      </c>
      <c r="V26" s="135"/>
      <c r="W26" s="135"/>
      <c r="X26" s="135"/>
      <c r="Y26" s="135">
        <v>1</v>
      </c>
      <c r="Z26" s="135"/>
      <c r="AA26" s="136"/>
      <c r="AB26" s="137"/>
      <c r="AC26" s="135"/>
      <c r="AD26" s="135"/>
      <c r="AE26" s="135"/>
      <c r="AF26" s="135"/>
      <c r="AG26" s="138"/>
      <c r="AH26" s="188"/>
      <c r="AI26" s="189"/>
      <c r="AJ26" s="123" t="s">
        <v>17</v>
      </c>
      <c r="AK26" s="124">
        <v>0</v>
      </c>
    </row>
    <row r="27" spans="1:135" x14ac:dyDescent="0.25">
      <c r="A27" s="145">
        <v>24</v>
      </c>
      <c r="B27" s="147" t="s">
        <v>21</v>
      </c>
      <c r="C27" s="14"/>
      <c r="D27" s="14"/>
      <c r="E27" s="14"/>
      <c r="F27" s="14"/>
      <c r="G27" s="14"/>
      <c r="H27" s="15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51"/>
      <c r="T27" s="152"/>
      <c r="U27" s="134">
        <f>-(G62/100)</f>
        <v>-0.09</v>
      </c>
      <c r="V27" s="135"/>
      <c r="W27" s="135"/>
      <c r="X27" s="135"/>
      <c r="Y27" s="135"/>
      <c r="Z27" s="135">
        <v>1</v>
      </c>
      <c r="AA27" s="136"/>
      <c r="AB27" s="137"/>
      <c r="AC27" s="135"/>
      <c r="AD27" s="135"/>
      <c r="AE27" s="135"/>
      <c r="AF27" s="135"/>
      <c r="AG27" s="138"/>
      <c r="AH27" s="188"/>
      <c r="AI27" s="189"/>
      <c r="AJ27" s="123" t="s">
        <v>17</v>
      </c>
      <c r="AK27" s="124">
        <v>0</v>
      </c>
    </row>
    <row r="28" spans="1:135" ht="15.75" thickBot="1" x14ac:dyDescent="0.3">
      <c r="A28" s="145">
        <v>25</v>
      </c>
      <c r="B28" s="148" t="s">
        <v>12</v>
      </c>
      <c r="C28" s="18"/>
      <c r="D28" s="18"/>
      <c r="E28" s="18"/>
      <c r="F28" s="18"/>
      <c r="G28" s="18"/>
      <c r="H28" s="19"/>
      <c r="I28" s="18"/>
      <c r="J28" s="18"/>
      <c r="K28" s="18"/>
      <c r="L28" s="18"/>
      <c r="M28" s="18"/>
      <c r="N28" s="18"/>
      <c r="O28" s="18"/>
      <c r="P28" s="18"/>
      <c r="Q28" s="18"/>
      <c r="R28" s="19"/>
      <c r="S28" s="161"/>
      <c r="T28" s="162"/>
      <c r="U28" s="139">
        <f>-(H62/100)</f>
        <v>-0.54299999999999993</v>
      </c>
      <c r="V28" s="140"/>
      <c r="W28" s="140"/>
      <c r="X28" s="140"/>
      <c r="Y28" s="140"/>
      <c r="Z28" s="140"/>
      <c r="AA28" s="141">
        <v>1</v>
      </c>
      <c r="AB28" s="142"/>
      <c r="AC28" s="143"/>
      <c r="AD28" s="143"/>
      <c r="AE28" s="143"/>
      <c r="AF28" s="143"/>
      <c r="AG28" s="144"/>
      <c r="AH28" s="190"/>
      <c r="AI28" s="191"/>
      <c r="AJ28" s="125" t="s">
        <v>17</v>
      </c>
      <c r="AK28" s="126">
        <v>0</v>
      </c>
    </row>
    <row r="29" spans="1:135" ht="19.5" customHeight="1" x14ac:dyDescent="0.25">
      <c r="A29" s="145">
        <v>26</v>
      </c>
      <c r="B29" s="146" t="s">
        <v>22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159"/>
      <c r="T29" s="160"/>
      <c r="U29" s="129"/>
      <c r="V29" s="130">
        <f>$I$64+($I$65/100)*$K$64-C63</f>
        <v>-3.1479999999999997</v>
      </c>
      <c r="W29" s="130"/>
      <c r="X29" s="130"/>
      <c r="Y29" s="130"/>
      <c r="Z29" s="130"/>
      <c r="AA29" s="130"/>
      <c r="AB29" s="132">
        <v>1</v>
      </c>
      <c r="AC29" s="130"/>
      <c r="AD29" s="130"/>
      <c r="AE29" s="130"/>
      <c r="AF29" s="130"/>
      <c r="AG29" s="133"/>
      <c r="AH29" s="169"/>
      <c r="AI29" s="170"/>
      <c r="AJ29" s="121" t="s">
        <v>17</v>
      </c>
      <c r="AK29" s="122">
        <v>0</v>
      </c>
    </row>
    <row r="30" spans="1:135" x14ac:dyDescent="0.25">
      <c r="A30" s="145">
        <v>27</v>
      </c>
      <c r="B30" s="147" t="s">
        <v>23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51"/>
      <c r="T30" s="152"/>
      <c r="U30" s="134"/>
      <c r="V30" s="135"/>
      <c r="W30" s="135">
        <f>$K$64+($K$65/100)*$K$64-D63</f>
        <v>-3.7480000000000002</v>
      </c>
      <c r="X30" s="135"/>
      <c r="Y30" s="135"/>
      <c r="Z30" s="135"/>
      <c r="AA30" s="135"/>
      <c r="AB30" s="137"/>
      <c r="AC30" s="135">
        <v>1</v>
      </c>
      <c r="AD30" s="135"/>
      <c r="AE30" s="135"/>
      <c r="AF30" s="135"/>
      <c r="AG30" s="138"/>
      <c r="AH30" s="188"/>
      <c r="AI30" s="189"/>
      <c r="AJ30" s="123" t="s">
        <v>17</v>
      </c>
      <c r="AK30" s="124">
        <v>0</v>
      </c>
    </row>
    <row r="31" spans="1:135" x14ac:dyDescent="0.25">
      <c r="A31" s="145">
        <v>28</v>
      </c>
      <c r="B31" s="147" t="s">
        <v>24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51"/>
      <c r="T31" s="152"/>
      <c r="U31" s="134"/>
      <c r="V31" s="135"/>
      <c r="W31" s="135"/>
      <c r="X31" s="135">
        <f>$K$64+($K$65/100)*$K$64-E63</f>
        <v>-3.3479999999999999</v>
      </c>
      <c r="Y31" s="135"/>
      <c r="Z31" s="135"/>
      <c r="AA31" s="135"/>
      <c r="AB31" s="137"/>
      <c r="AC31" s="135"/>
      <c r="AD31" s="135">
        <v>1</v>
      </c>
      <c r="AE31" s="135"/>
      <c r="AF31" s="135"/>
      <c r="AG31" s="138"/>
      <c r="AH31" s="188"/>
      <c r="AI31" s="189"/>
      <c r="AJ31" s="123" t="s">
        <v>17</v>
      </c>
      <c r="AK31" s="124">
        <v>0</v>
      </c>
    </row>
    <row r="32" spans="1:135" x14ac:dyDescent="0.25">
      <c r="A32" s="145">
        <v>29</v>
      </c>
      <c r="B32" s="147" t="s">
        <v>25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51"/>
      <c r="T32" s="152"/>
      <c r="U32" s="134"/>
      <c r="V32" s="135"/>
      <c r="W32" s="135"/>
      <c r="X32" s="135"/>
      <c r="Y32" s="135">
        <f>$K$64+($K$65/100)*$K$64-F63</f>
        <v>-2.1479999999999997</v>
      </c>
      <c r="Z32" s="135"/>
      <c r="AA32" s="135"/>
      <c r="AB32" s="137"/>
      <c r="AC32" s="135"/>
      <c r="AD32" s="135"/>
      <c r="AE32" s="135">
        <v>1</v>
      </c>
      <c r="AF32" s="135"/>
      <c r="AG32" s="138"/>
      <c r="AH32" s="188"/>
      <c r="AI32" s="189"/>
      <c r="AJ32" s="123" t="s">
        <v>17</v>
      </c>
      <c r="AK32" s="124">
        <v>0</v>
      </c>
    </row>
    <row r="33" spans="1:37" x14ac:dyDescent="0.25">
      <c r="A33" s="145">
        <v>30</v>
      </c>
      <c r="B33" s="147" t="s">
        <v>26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51"/>
      <c r="T33" s="152"/>
      <c r="U33" s="134"/>
      <c r="V33" s="135"/>
      <c r="W33" s="135"/>
      <c r="X33" s="135"/>
      <c r="Y33" s="135"/>
      <c r="Z33" s="135">
        <f>$K$64+($K$65/100)*$K$64-G63</f>
        <v>-2.7480000000000002</v>
      </c>
      <c r="AA33" s="135"/>
      <c r="AB33" s="137"/>
      <c r="AC33" s="135"/>
      <c r="AD33" s="135"/>
      <c r="AE33" s="135"/>
      <c r="AF33" s="135">
        <v>1</v>
      </c>
      <c r="AG33" s="138"/>
      <c r="AH33" s="188"/>
      <c r="AI33" s="189"/>
      <c r="AJ33" s="123" t="s">
        <v>17</v>
      </c>
      <c r="AK33" s="124">
        <v>0</v>
      </c>
    </row>
    <row r="34" spans="1:37" ht="15.75" thickBot="1" x14ac:dyDescent="0.3">
      <c r="A34" s="145">
        <v>31</v>
      </c>
      <c r="B34" s="147" t="s">
        <v>27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55"/>
      <c r="S34" s="153"/>
      <c r="T34" s="154"/>
      <c r="U34" s="134"/>
      <c r="V34" s="135"/>
      <c r="W34" s="135"/>
      <c r="X34" s="135"/>
      <c r="Y34" s="135"/>
      <c r="Z34" s="135"/>
      <c r="AA34" s="135">
        <f>$K$64+(K66/100)*$K$64-H63</f>
        <v>-4.2377676557162189</v>
      </c>
      <c r="AB34" s="142"/>
      <c r="AC34" s="143"/>
      <c r="AD34" s="143"/>
      <c r="AE34" s="143"/>
      <c r="AF34" s="143"/>
      <c r="AG34" s="144">
        <v>1</v>
      </c>
      <c r="AH34" s="177"/>
      <c r="AI34" s="178"/>
      <c r="AJ34" s="127" t="s">
        <v>17</v>
      </c>
      <c r="AK34" s="128">
        <v>0</v>
      </c>
    </row>
    <row r="35" spans="1:37" ht="15.75" thickBot="1" x14ac:dyDescent="0.3">
      <c r="A35" s="181">
        <v>32</v>
      </c>
      <c r="B35" s="164" t="s">
        <v>85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7"/>
      <c r="S35" s="159"/>
      <c r="T35" s="160"/>
      <c r="U35" s="168"/>
      <c r="V35" s="165"/>
      <c r="W35" s="165"/>
      <c r="X35" s="165"/>
      <c r="Y35" s="165"/>
      <c r="Z35" s="165"/>
      <c r="AA35" s="165"/>
      <c r="AB35" s="165">
        <v>-1</v>
      </c>
      <c r="AC35" s="165">
        <v>-1</v>
      </c>
      <c r="AD35" s="165">
        <v>-1</v>
      </c>
      <c r="AE35" s="165">
        <v>-1</v>
      </c>
      <c r="AF35" s="165">
        <v>-1</v>
      </c>
      <c r="AG35" s="167">
        <v>-1</v>
      </c>
      <c r="AH35" s="182">
        <v>1</v>
      </c>
      <c r="AI35" s="169"/>
      <c r="AJ35" s="183" t="s">
        <v>17</v>
      </c>
      <c r="AK35" s="184">
        <v>0</v>
      </c>
    </row>
    <row r="36" spans="1:37" ht="15.75" thickBot="1" x14ac:dyDescent="0.3">
      <c r="A36" s="185">
        <v>33</v>
      </c>
      <c r="B36" s="173" t="s">
        <v>13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5"/>
      <c r="S36" s="153">
        <v>1</v>
      </c>
      <c r="T36" s="154">
        <v>-1</v>
      </c>
      <c r="U36" s="176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5"/>
      <c r="AH36" s="186">
        <v>-1</v>
      </c>
      <c r="AI36" s="177">
        <v>1</v>
      </c>
      <c r="AJ36" s="183" t="s">
        <v>17</v>
      </c>
      <c r="AK36" s="184">
        <v>0</v>
      </c>
    </row>
    <row r="37" spans="1:37" ht="26.25" customHeight="1" thickBot="1" x14ac:dyDescent="0.3">
      <c r="B37" s="30" t="s">
        <v>54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56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2"/>
      <c r="AI37" s="192">
        <v>1</v>
      </c>
      <c r="AJ37" s="33"/>
      <c r="AK37" s="34"/>
    </row>
    <row r="38" spans="1:37" ht="30" customHeight="1" thickBot="1" x14ac:dyDescent="0.35">
      <c r="B38" s="239" t="s">
        <v>215</v>
      </c>
    </row>
    <row r="39" spans="1:37" x14ac:dyDescent="0.25">
      <c r="A39">
        <v>23</v>
      </c>
      <c r="B39" s="67" t="s">
        <v>47</v>
      </c>
      <c r="C39" s="68">
        <v>2017</v>
      </c>
      <c r="D39" s="68">
        <v>2018</v>
      </c>
      <c r="E39" s="68">
        <v>2019</v>
      </c>
      <c r="F39" s="68">
        <v>2020</v>
      </c>
      <c r="G39" s="68">
        <v>2021</v>
      </c>
      <c r="H39" s="68">
        <v>2022</v>
      </c>
      <c r="I39" s="69">
        <v>2023</v>
      </c>
      <c r="K39" s="255">
        <v>2024</v>
      </c>
      <c r="AA39" s="89"/>
      <c r="AB39" s="89"/>
    </row>
    <row r="40" spans="1:37" x14ac:dyDescent="0.25">
      <c r="B40" s="70" t="s">
        <v>68</v>
      </c>
      <c r="C40" s="88">
        <v>0.88</v>
      </c>
      <c r="D40" s="1">
        <v>0.85</v>
      </c>
      <c r="E40" s="1">
        <v>0.86</v>
      </c>
      <c r="F40" s="1">
        <v>0.87</v>
      </c>
      <c r="G40" s="249">
        <v>0.88</v>
      </c>
      <c r="H40" s="249">
        <v>0.89</v>
      </c>
      <c r="I40" s="240">
        <f>K40</f>
        <v>0.7298</v>
      </c>
      <c r="K40" s="256">
        <f>0.89*0.82</f>
        <v>0.7298</v>
      </c>
      <c r="S40" s="90"/>
    </row>
    <row r="41" spans="1:37" x14ac:dyDescent="0.25">
      <c r="B41" s="70" t="s">
        <v>69</v>
      </c>
      <c r="C41" s="1">
        <v>0.06</v>
      </c>
      <c r="D41" s="1">
        <v>7.0000000000000007E-2</v>
      </c>
      <c r="E41" s="1">
        <v>0.08</v>
      </c>
      <c r="F41" s="1">
        <v>7.0000000000000007E-2</v>
      </c>
      <c r="G41" s="249">
        <v>0.7</v>
      </c>
      <c r="H41" s="249">
        <v>0.8</v>
      </c>
      <c r="I41" s="240">
        <f t="shared" ref="I41:I48" si="1">K41</f>
        <v>0.8</v>
      </c>
      <c r="K41" s="256">
        <v>0.8</v>
      </c>
      <c r="S41" s="90"/>
    </row>
    <row r="42" spans="1:37" x14ac:dyDescent="0.25">
      <c r="B42" s="70" t="s">
        <v>70</v>
      </c>
      <c r="C42" s="1">
        <v>0.02</v>
      </c>
      <c r="D42" s="1">
        <v>0.02</v>
      </c>
      <c r="E42" s="1">
        <v>0.02</v>
      </c>
      <c r="F42" s="1">
        <v>0.02</v>
      </c>
      <c r="G42" s="249">
        <v>0.02</v>
      </c>
      <c r="H42" s="249">
        <v>0.02</v>
      </c>
      <c r="I42" s="240">
        <f t="shared" si="1"/>
        <v>0.02</v>
      </c>
      <c r="K42" s="256">
        <v>0.02</v>
      </c>
      <c r="S42" s="90"/>
    </row>
    <row r="43" spans="1:37" ht="23.25" customHeight="1" x14ac:dyDescent="0.25">
      <c r="B43" s="70" t="s">
        <v>71</v>
      </c>
      <c r="C43" s="1">
        <v>0.04</v>
      </c>
      <c r="D43" s="1">
        <v>0.04</v>
      </c>
      <c r="E43" s="1">
        <v>0.04</v>
      </c>
      <c r="F43" s="1">
        <v>0.05</v>
      </c>
      <c r="G43" s="249">
        <v>0.05</v>
      </c>
      <c r="H43" s="249">
        <v>5.5E-2</v>
      </c>
      <c r="I43" s="240">
        <f t="shared" si="1"/>
        <v>5.8999999999999997E-2</v>
      </c>
      <c r="K43" s="256">
        <v>5.8999999999999997E-2</v>
      </c>
      <c r="S43" s="90"/>
      <c r="T43" s="91"/>
    </row>
    <row r="44" spans="1:37" x14ac:dyDescent="0.25">
      <c r="B44" s="70" t="s">
        <v>7</v>
      </c>
      <c r="C44" s="1">
        <v>0.04</v>
      </c>
      <c r="D44" s="1">
        <v>0.03</v>
      </c>
      <c r="E44" s="1">
        <v>0.03</v>
      </c>
      <c r="F44" s="1">
        <v>0.04</v>
      </c>
      <c r="G44" s="249">
        <v>0.04</v>
      </c>
      <c r="H44" s="249">
        <v>0.04</v>
      </c>
      <c r="I44" s="240">
        <f t="shared" si="1"/>
        <v>0.04</v>
      </c>
      <c r="K44" s="256">
        <v>0.04</v>
      </c>
      <c r="S44" s="90"/>
    </row>
    <row r="45" spans="1:37" x14ac:dyDescent="0.25">
      <c r="B45" s="70" t="s">
        <v>8</v>
      </c>
      <c r="C45" s="1">
        <v>0.11</v>
      </c>
      <c r="D45" s="1">
        <v>0.12</v>
      </c>
      <c r="E45" s="1">
        <v>0.13</v>
      </c>
      <c r="F45" s="1">
        <v>0.14000000000000001</v>
      </c>
      <c r="G45" s="249">
        <v>0.14000000000000001</v>
      </c>
      <c r="H45" s="249">
        <v>0.15</v>
      </c>
      <c r="I45" s="240">
        <f t="shared" si="1"/>
        <v>0.16</v>
      </c>
      <c r="K45" s="256">
        <v>0.16</v>
      </c>
      <c r="S45" s="90"/>
    </row>
    <row r="46" spans="1:37" x14ac:dyDescent="0.25">
      <c r="B46" s="70" t="s">
        <v>9</v>
      </c>
      <c r="C46" s="1">
        <v>0.1</v>
      </c>
      <c r="D46" s="1">
        <v>0.1</v>
      </c>
      <c r="E46" s="1">
        <v>0.1</v>
      </c>
      <c r="F46" s="1">
        <v>0.1</v>
      </c>
      <c r="G46" s="249">
        <v>0.1</v>
      </c>
      <c r="H46" s="249">
        <v>0.1</v>
      </c>
      <c r="I46" s="240">
        <f t="shared" si="1"/>
        <v>0.1</v>
      </c>
      <c r="K46" s="256">
        <v>0.1</v>
      </c>
    </row>
    <row r="47" spans="1:37" x14ac:dyDescent="0.25">
      <c r="B47" s="70" t="s">
        <v>35</v>
      </c>
      <c r="C47" s="1">
        <v>0.04</v>
      </c>
      <c r="D47" s="1">
        <v>0.04</v>
      </c>
      <c r="E47" s="1">
        <v>0.04</v>
      </c>
      <c r="F47" s="1">
        <v>0.05</v>
      </c>
      <c r="G47" s="249">
        <v>0.05</v>
      </c>
      <c r="H47" s="249">
        <v>0.05</v>
      </c>
      <c r="I47" s="240">
        <f t="shared" si="1"/>
        <v>0.05</v>
      </c>
      <c r="K47" s="256">
        <v>0.05</v>
      </c>
    </row>
    <row r="48" spans="1:37" ht="15.75" customHeight="1" x14ac:dyDescent="0.25">
      <c r="B48" s="70" t="s">
        <v>11</v>
      </c>
      <c r="C48" s="1">
        <v>0.31</v>
      </c>
      <c r="D48" s="1">
        <v>0.3</v>
      </c>
      <c r="E48" s="1">
        <v>0.35</v>
      </c>
      <c r="F48" s="1">
        <v>0.31</v>
      </c>
      <c r="G48" s="249">
        <v>0.33</v>
      </c>
      <c r="H48" s="249">
        <v>0.35</v>
      </c>
      <c r="I48" s="240">
        <f t="shared" si="1"/>
        <v>0.37</v>
      </c>
      <c r="K48" s="256">
        <v>0.37</v>
      </c>
      <c r="T48" s="90"/>
    </row>
    <row r="49" spans="1:40" ht="15.75" thickBot="1" x14ac:dyDescent="0.3">
      <c r="B49" s="99" t="s">
        <v>81</v>
      </c>
      <c r="C49" s="94">
        <f>31.86/26</f>
        <v>1.2253846153846153</v>
      </c>
      <c r="D49" s="94">
        <f>31.8/26</f>
        <v>1.2230769230769232</v>
      </c>
      <c r="E49" s="94">
        <f>41.59/26</f>
        <v>1.5996153846153847</v>
      </c>
      <c r="F49" s="94">
        <f>34.81/26</f>
        <v>1.338846153846154</v>
      </c>
      <c r="G49" s="250">
        <f>40.9/26</f>
        <v>1.573076923076923</v>
      </c>
      <c r="H49" s="250">
        <f>47.26/26</f>
        <v>1.8176923076923077</v>
      </c>
      <c r="I49" s="243">
        <v>1.7090000000000001</v>
      </c>
      <c r="K49" s="257">
        <f>I49*0.94</f>
        <v>1.60646</v>
      </c>
    </row>
    <row r="50" spans="1:40" ht="15.75" thickBot="1" x14ac:dyDescent="0.3">
      <c r="B50" s="100"/>
      <c r="C50" s="101"/>
      <c r="D50" s="101"/>
      <c r="E50" s="101"/>
      <c r="F50" s="101"/>
      <c r="G50" s="251"/>
      <c r="H50" s="251"/>
      <c r="I50" s="241"/>
    </row>
    <row r="51" spans="1:40" ht="15.75" thickBot="1" x14ac:dyDescent="0.3">
      <c r="A51">
        <v>2</v>
      </c>
      <c r="B51" s="92"/>
      <c r="C51" s="95">
        <v>2015</v>
      </c>
      <c r="D51" s="95">
        <v>2016</v>
      </c>
      <c r="E51" s="95">
        <v>2017</v>
      </c>
      <c r="F51" s="95">
        <v>2018</v>
      </c>
      <c r="G51" s="252">
        <v>2019</v>
      </c>
      <c r="H51" s="252">
        <v>2020</v>
      </c>
      <c r="I51" s="69" t="s">
        <v>58</v>
      </c>
      <c r="S51" s="120"/>
    </row>
    <row r="52" spans="1:40" x14ac:dyDescent="0.25">
      <c r="B52" s="70" t="s">
        <v>48</v>
      </c>
      <c r="C52" s="1">
        <v>96000</v>
      </c>
      <c r="D52" s="1">
        <v>93000</v>
      </c>
      <c r="E52" s="1">
        <v>93000</v>
      </c>
      <c r="F52" s="1">
        <v>91000</v>
      </c>
      <c r="G52" s="249">
        <v>91000</v>
      </c>
      <c r="H52" s="249">
        <v>88000</v>
      </c>
      <c r="I52" s="240">
        <f>K52</f>
        <v>79090</v>
      </c>
      <c r="K52" s="258">
        <v>79090</v>
      </c>
      <c r="S52" s="90"/>
    </row>
    <row r="53" spans="1:40" x14ac:dyDescent="0.25">
      <c r="B53" s="98" t="s">
        <v>56</v>
      </c>
      <c r="C53" s="1">
        <v>28.6</v>
      </c>
      <c r="D53" s="1">
        <v>30.1</v>
      </c>
      <c r="E53" s="1">
        <v>31.2</v>
      </c>
      <c r="F53" s="1">
        <v>31.6</v>
      </c>
      <c r="G53" s="249">
        <v>32.4</v>
      </c>
      <c r="H53" s="249">
        <v>32.4</v>
      </c>
      <c r="I53" s="240">
        <f t="shared" ref="I53:I55" si="2">K53</f>
        <v>32.4</v>
      </c>
      <c r="K53" s="256">
        <v>32.4</v>
      </c>
      <c r="S53" s="120"/>
    </row>
    <row r="54" spans="1:40" x14ac:dyDescent="0.25">
      <c r="B54" s="70" t="s">
        <v>59</v>
      </c>
      <c r="C54" s="1">
        <v>10.199999999999999</v>
      </c>
      <c r="D54" s="1">
        <v>10.6</v>
      </c>
      <c r="E54" s="1">
        <v>10.8</v>
      </c>
      <c r="F54" s="1">
        <v>11</v>
      </c>
      <c r="G54" s="249">
        <v>11</v>
      </c>
      <c r="H54" s="249">
        <v>11</v>
      </c>
      <c r="I54" s="240">
        <f t="shared" si="2"/>
        <v>11</v>
      </c>
      <c r="K54" s="256">
        <v>11</v>
      </c>
      <c r="S54" s="120"/>
    </row>
    <row r="55" spans="1:40" x14ac:dyDescent="0.25">
      <c r="B55" s="70" t="s">
        <v>41</v>
      </c>
      <c r="C55" s="1">
        <v>114</v>
      </c>
      <c r="D55" s="1">
        <v>115</v>
      </c>
      <c r="E55" s="1">
        <v>116</v>
      </c>
      <c r="F55" s="1">
        <v>115</v>
      </c>
      <c r="G55" s="249">
        <v>116</v>
      </c>
      <c r="H55" s="249">
        <v>116</v>
      </c>
      <c r="I55" s="240">
        <f t="shared" si="2"/>
        <v>118.4</v>
      </c>
      <c r="K55" s="256">
        <v>118.4</v>
      </c>
      <c r="S55" s="120"/>
      <c r="W55" s="90"/>
    </row>
    <row r="56" spans="1:40" x14ac:dyDescent="0.25">
      <c r="B56" s="70" t="s">
        <v>42</v>
      </c>
      <c r="C56" s="1">
        <v>400732</v>
      </c>
      <c r="D56" s="1">
        <v>242664</v>
      </c>
      <c r="E56" s="1">
        <v>221122</v>
      </c>
      <c r="F56" s="1">
        <v>172531</v>
      </c>
      <c r="G56" s="249">
        <v>115122</v>
      </c>
      <c r="H56" s="249">
        <v>113000</v>
      </c>
      <c r="I56" s="240">
        <v>113289</v>
      </c>
      <c r="K56" s="259">
        <v>113300</v>
      </c>
      <c r="S56" s="120"/>
      <c r="AL56" s="90"/>
      <c r="AM56" s="90"/>
      <c r="AN56" s="90"/>
    </row>
    <row r="57" spans="1:40" x14ac:dyDescent="0.25">
      <c r="B57" s="70" t="s">
        <v>43</v>
      </c>
      <c r="C57" s="1">
        <v>71850</v>
      </c>
      <c r="D57" s="1">
        <v>76766</v>
      </c>
      <c r="E57" s="1">
        <v>65730</v>
      </c>
      <c r="F57" s="1">
        <v>95159</v>
      </c>
      <c r="G57" s="249">
        <v>91497</v>
      </c>
      <c r="H57" s="249">
        <v>90120</v>
      </c>
      <c r="I57" s="240">
        <v>80800</v>
      </c>
      <c r="K57" s="259">
        <v>80890</v>
      </c>
      <c r="AL57" s="90"/>
      <c r="AM57" s="90"/>
      <c r="AN57" s="90"/>
    </row>
    <row r="58" spans="1:40" x14ac:dyDescent="0.25">
      <c r="B58" s="70" t="s">
        <v>44</v>
      </c>
      <c r="C58" s="1">
        <v>45.6</v>
      </c>
      <c r="D58" s="1">
        <v>53.6</v>
      </c>
      <c r="E58" s="1">
        <v>65.5</v>
      </c>
      <c r="F58" s="1">
        <v>61.3</v>
      </c>
      <c r="G58" s="249">
        <v>73.900000000000006</v>
      </c>
      <c r="H58" s="249">
        <v>75</v>
      </c>
      <c r="I58" s="240">
        <f>K58</f>
        <v>77.67</v>
      </c>
      <c r="K58" s="256">
        <v>77.67</v>
      </c>
    </row>
    <row r="59" spans="1:40" ht="15.75" thickBot="1" x14ac:dyDescent="0.3">
      <c r="B59" s="96" t="s">
        <v>106</v>
      </c>
      <c r="C59" s="97">
        <v>55.2</v>
      </c>
      <c r="D59" s="97">
        <v>53.9</v>
      </c>
      <c r="E59" s="97">
        <v>64.8</v>
      </c>
      <c r="F59" s="97">
        <v>64.3</v>
      </c>
      <c r="G59" s="253">
        <v>62.6</v>
      </c>
      <c r="H59" s="253">
        <v>66</v>
      </c>
      <c r="I59" s="240">
        <f t="shared" ref="I59" si="3">H59</f>
        <v>66</v>
      </c>
      <c r="K59" s="254">
        <v>66.849999999999994</v>
      </c>
      <c r="AN59" s="90"/>
    </row>
    <row r="60" spans="1:40" ht="15.75" thickBot="1" x14ac:dyDescent="0.3"/>
    <row r="61" spans="1:40" x14ac:dyDescent="0.25">
      <c r="A61">
        <v>3</v>
      </c>
      <c r="B61" s="244" t="s">
        <v>58</v>
      </c>
      <c r="C61" s="118" t="s">
        <v>29</v>
      </c>
      <c r="D61" s="118" t="s">
        <v>28</v>
      </c>
      <c r="E61" s="118" t="s">
        <v>30</v>
      </c>
      <c r="F61" s="118" t="s">
        <v>31</v>
      </c>
      <c r="G61" s="118" t="s">
        <v>32</v>
      </c>
      <c r="H61" s="118" t="s">
        <v>82</v>
      </c>
      <c r="I61" s="245"/>
      <c r="J61" t="s">
        <v>83</v>
      </c>
    </row>
    <row r="62" spans="1:40" x14ac:dyDescent="0.25">
      <c r="B62" s="102" t="s">
        <v>72</v>
      </c>
      <c r="C62" s="260">
        <v>6</v>
      </c>
      <c r="D62" s="260">
        <v>14.7</v>
      </c>
      <c r="E62" s="260">
        <v>6</v>
      </c>
      <c r="F62" s="260">
        <v>10</v>
      </c>
      <c r="G62" s="260">
        <v>9</v>
      </c>
      <c r="H62" s="261">
        <v>54.3</v>
      </c>
      <c r="I62" s="93"/>
    </row>
    <row r="63" spans="1:40" ht="15.75" thickBot="1" x14ac:dyDescent="0.3">
      <c r="B63" s="117" t="s">
        <v>34</v>
      </c>
      <c r="C63" s="262">
        <f>C75</f>
        <v>5.8</v>
      </c>
      <c r="D63" s="262">
        <f t="shared" ref="D63:H63" si="4">D75</f>
        <v>6.4</v>
      </c>
      <c r="E63" s="262">
        <f t="shared" si="4"/>
        <v>6</v>
      </c>
      <c r="F63" s="262">
        <f t="shared" si="4"/>
        <v>4.8</v>
      </c>
      <c r="G63" s="262">
        <f t="shared" si="4"/>
        <v>5.4</v>
      </c>
      <c r="H63" s="262">
        <f t="shared" si="4"/>
        <v>7.2977676557162194</v>
      </c>
      <c r="I63" s="93"/>
    </row>
    <row r="64" spans="1:40" x14ac:dyDescent="0.25">
      <c r="B64" s="263" t="s">
        <v>105</v>
      </c>
      <c r="C64" s="264"/>
      <c r="D64" s="264"/>
      <c r="E64" s="264"/>
      <c r="F64" s="264"/>
      <c r="G64" s="264"/>
      <c r="H64" s="264"/>
      <c r="I64" s="242">
        <f>K64</f>
        <v>2.04</v>
      </c>
      <c r="K64" s="258">
        <v>2.04</v>
      </c>
    </row>
    <row r="65" spans="1:11" x14ac:dyDescent="0.25">
      <c r="B65" s="263" t="s">
        <v>45</v>
      </c>
      <c r="C65" s="264"/>
      <c r="D65" s="264"/>
      <c r="E65" s="264"/>
      <c r="F65" s="264"/>
      <c r="G65" s="264"/>
      <c r="H65" s="264"/>
      <c r="I65" s="240">
        <v>30</v>
      </c>
      <c r="K65" s="256">
        <v>30</v>
      </c>
    </row>
    <row r="66" spans="1:11" ht="15.75" thickBot="1" x14ac:dyDescent="0.3">
      <c r="B66" s="265" t="s">
        <v>46</v>
      </c>
      <c r="C66" s="266"/>
      <c r="D66" s="266"/>
      <c r="E66" s="266"/>
      <c r="F66" s="266"/>
      <c r="G66" s="266"/>
      <c r="H66" s="266"/>
      <c r="I66" s="243">
        <v>50</v>
      </c>
      <c r="K66" s="257">
        <v>50</v>
      </c>
    </row>
    <row r="67" spans="1:11" ht="15.75" thickBot="1" x14ac:dyDescent="0.3"/>
    <row r="68" spans="1:11" x14ac:dyDescent="0.25">
      <c r="A68">
        <v>4</v>
      </c>
      <c r="B68" s="67" t="s">
        <v>73</v>
      </c>
      <c r="C68" s="118" t="s">
        <v>29</v>
      </c>
      <c r="D68" s="118" t="s">
        <v>28</v>
      </c>
      <c r="E68" s="118" t="s">
        <v>30</v>
      </c>
      <c r="F68" s="118" t="s">
        <v>31</v>
      </c>
      <c r="G68" s="118" t="s">
        <v>32</v>
      </c>
      <c r="H68" s="119" t="s">
        <v>33</v>
      </c>
      <c r="J68" t="s">
        <v>107</v>
      </c>
    </row>
    <row r="69" spans="1:11" x14ac:dyDescent="0.25">
      <c r="B69" s="70">
        <v>2015</v>
      </c>
      <c r="C69" s="218">
        <v>4.2007000000000003</v>
      </c>
      <c r="D69" s="218">
        <v>4.4566999999999997</v>
      </c>
      <c r="E69" s="218">
        <v>4.1771000000000003</v>
      </c>
      <c r="F69" s="218">
        <f>80.44/26</f>
        <v>3.0938461538461537</v>
      </c>
      <c r="G69" s="218">
        <v>4.1045999999999996</v>
      </c>
      <c r="H69" s="246">
        <f>6.29*J69</f>
        <v>5.5471142814171834</v>
      </c>
      <c r="J69" s="206">
        <f>G69/$G$73</f>
        <v>0.88189416238746954</v>
      </c>
    </row>
    <row r="70" spans="1:11" x14ac:dyDescent="0.25">
      <c r="B70" s="70">
        <v>2016</v>
      </c>
      <c r="C70" s="218">
        <v>4.2055999999999996</v>
      </c>
      <c r="D70" s="218">
        <f>113.42/26</f>
        <v>4.3623076923076924</v>
      </c>
      <c r="E70" s="218">
        <v>4.2229000000000001</v>
      </c>
      <c r="F70" s="218">
        <f>82.91/26</f>
        <v>3.1888461538461539</v>
      </c>
      <c r="G70" s="218">
        <v>4.0721999999999996</v>
      </c>
      <c r="H70" s="246">
        <f>6.29*J70</f>
        <v>5.5033276754828861</v>
      </c>
      <c r="J70" s="206">
        <f t="shared" ref="J70:J75" si="5">G70/$G$73</f>
        <v>0.87493285778742225</v>
      </c>
    </row>
    <row r="71" spans="1:11" x14ac:dyDescent="0.25">
      <c r="B71" s="70">
        <v>2017</v>
      </c>
      <c r="C71" s="218">
        <v>4.6589999999999998</v>
      </c>
      <c r="D71" s="218">
        <f>123.09/26</f>
        <v>4.734230769230769</v>
      </c>
      <c r="E71" s="218">
        <v>4.5518000000000001</v>
      </c>
      <c r="F71" s="218">
        <f>93.94/26</f>
        <v>3.6130769230769229</v>
      </c>
      <c r="G71" s="218">
        <v>4.4957000000000003</v>
      </c>
      <c r="H71" s="246">
        <f t="shared" ref="H71:H75" si="6">6.29*J71</f>
        <v>6.0756618610747051</v>
      </c>
      <c r="J71" s="206">
        <f t="shared" si="5"/>
        <v>0.96592398427260817</v>
      </c>
    </row>
    <row r="72" spans="1:11" x14ac:dyDescent="0.25">
      <c r="B72" s="70">
        <v>2018</v>
      </c>
      <c r="C72" s="218">
        <v>4.6492000000000004</v>
      </c>
      <c r="D72" s="218">
        <v>4.7603999999999997</v>
      </c>
      <c r="E72" s="218">
        <v>4.5071000000000003</v>
      </c>
      <c r="F72" s="218">
        <f>91.15/26</f>
        <v>3.5057692307692312</v>
      </c>
      <c r="G72" s="218">
        <v>4.4324000000000003</v>
      </c>
      <c r="H72" s="246">
        <f>6.29*J72</f>
        <v>5.9901158068882543</v>
      </c>
      <c r="J72" s="206">
        <f t="shared" si="5"/>
        <v>0.95232365769288618</v>
      </c>
    </row>
    <row r="73" spans="1:11" x14ac:dyDescent="0.25">
      <c r="B73" s="70">
        <v>2019</v>
      </c>
      <c r="C73" s="218">
        <v>4.9828999999999999</v>
      </c>
      <c r="D73" s="218">
        <f>131.8/26</f>
        <v>5.0692307692307699</v>
      </c>
      <c r="E73" s="218">
        <v>4.8944000000000001</v>
      </c>
      <c r="F73" s="218">
        <f>95.35/26</f>
        <v>3.6673076923076922</v>
      </c>
      <c r="G73" s="218">
        <v>4.6543000000000001</v>
      </c>
      <c r="H73" s="246">
        <f t="shared" si="6"/>
        <v>6.29</v>
      </c>
      <c r="J73" s="206">
        <f t="shared" si="5"/>
        <v>1</v>
      </c>
    </row>
    <row r="74" spans="1:11" x14ac:dyDescent="0.25">
      <c r="B74" s="70">
        <v>2020</v>
      </c>
      <c r="C74" s="218">
        <v>5.1798999999999999</v>
      </c>
      <c r="D74" s="218">
        <v>5.4279000000000002</v>
      </c>
      <c r="E74" s="218">
        <v>5.2680999999999996</v>
      </c>
      <c r="F74" s="218">
        <f>107.06/26</f>
        <v>4.117692307692308</v>
      </c>
      <c r="G74" s="218">
        <v>4.8983999999999996</v>
      </c>
      <c r="H74" s="246">
        <f t="shared" si="6"/>
        <v>6.6198861268074678</v>
      </c>
      <c r="J74" s="206">
        <f t="shared" si="5"/>
        <v>1.0524461250886277</v>
      </c>
    </row>
    <row r="75" spans="1:11" ht="15.75" thickBot="1" x14ac:dyDescent="0.3">
      <c r="B75" s="96">
        <v>2024</v>
      </c>
      <c r="C75" s="247">
        <v>5.8</v>
      </c>
      <c r="D75" s="247">
        <v>6.4</v>
      </c>
      <c r="E75" s="247">
        <v>6</v>
      </c>
      <c r="F75" s="247">
        <v>4.8</v>
      </c>
      <c r="G75" s="247">
        <v>5.4</v>
      </c>
      <c r="H75" s="248">
        <f t="shared" si="6"/>
        <v>7.2977676557162194</v>
      </c>
      <c r="J75" s="206">
        <f t="shared" si="5"/>
        <v>1.1602174333412114</v>
      </c>
    </row>
    <row r="76" spans="1:11" x14ac:dyDescent="0.25">
      <c r="B76" s="4"/>
      <c r="C76" s="4"/>
      <c r="D76" s="4"/>
      <c r="E76" s="4"/>
      <c r="F76" s="4"/>
      <c r="G76" s="4"/>
    </row>
    <row r="77" spans="1:11" x14ac:dyDescent="0.25">
      <c r="B77" s="4"/>
      <c r="C77" s="4"/>
      <c r="D77" s="4"/>
      <c r="E77" s="4"/>
      <c r="F77" s="4"/>
      <c r="G77" s="4"/>
    </row>
    <row r="81" spans="26:31" x14ac:dyDescent="0.25">
      <c r="Z81" s="90"/>
      <c r="AE81" s="90"/>
    </row>
  </sheetData>
  <mergeCells count="3">
    <mergeCell ref="B64:H64"/>
    <mergeCell ref="B65:H65"/>
    <mergeCell ref="B66:H66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4E20-E8AB-4F0B-BD60-2B1D02B16478}">
  <dimension ref="A1:G40"/>
  <sheetViews>
    <sheetView topLeftCell="A25" workbookViewId="0">
      <selection activeCell="B38" sqref="B38:B39"/>
    </sheetView>
  </sheetViews>
  <sheetFormatPr defaultRowHeight="15" x14ac:dyDescent="0.25"/>
  <cols>
    <col min="1" max="1" width="15.42578125" customWidth="1"/>
  </cols>
  <sheetData>
    <row r="1" spans="1:7" ht="21" x14ac:dyDescent="0.35">
      <c r="A1" s="35" t="s">
        <v>75</v>
      </c>
    </row>
    <row r="2" spans="1:7" ht="17.25" x14ac:dyDescent="0.3">
      <c r="A2" s="36" t="s">
        <v>55</v>
      </c>
    </row>
    <row r="3" spans="1:7" x14ac:dyDescent="0.25">
      <c r="A3">
        <v>829564606.46377432</v>
      </c>
    </row>
    <row r="5" spans="1:7" ht="18" thickBot="1" x14ac:dyDescent="0.35">
      <c r="A5" s="41" t="s">
        <v>36</v>
      </c>
      <c r="E5" s="46" t="s">
        <v>38</v>
      </c>
    </row>
    <row r="6" spans="1:7" ht="16.5" thickTop="1" thickBot="1" x14ac:dyDescent="0.3">
      <c r="A6" s="42" t="s">
        <v>14</v>
      </c>
      <c r="B6" s="204" t="s">
        <v>15</v>
      </c>
      <c r="C6" s="43" t="s">
        <v>37</v>
      </c>
      <c r="E6" s="47" t="s">
        <v>14</v>
      </c>
      <c r="F6" s="48" t="s">
        <v>15</v>
      </c>
      <c r="G6" s="49" t="s">
        <v>39</v>
      </c>
    </row>
    <row r="7" spans="1:7" ht="15.75" thickTop="1" x14ac:dyDescent="0.25">
      <c r="A7" s="37" t="s">
        <v>88</v>
      </c>
      <c r="B7">
        <v>93000</v>
      </c>
      <c r="C7" s="39" t="s">
        <v>40</v>
      </c>
      <c r="E7" s="44" t="s">
        <v>74</v>
      </c>
      <c r="F7">
        <v>93000</v>
      </c>
      <c r="G7" s="201">
        <v>0</v>
      </c>
    </row>
    <row r="8" spans="1:7" x14ac:dyDescent="0.25">
      <c r="A8" s="37" t="s">
        <v>57</v>
      </c>
      <c r="B8">
        <v>2901600</v>
      </c>
      <c r="C8" s="39" t="s">
        <v>40</v>
      </c>
      <c r="E8" s="44" t="s">
        <v>57</v>
      </c>
      <c r="F8">
        <v>0</v>
      </c>
      <c r="G8" s="201">
        <v>0</v>
      </c>
    </row>
    <row r="9" spans="1:7" x14ac:dyDescent="0.25">
      <c r="A9" s="37" t="s">
        <v>2</v>
      </c>
      <c r="B9">
        <v>221122.00000000314</v>
      </c>
      <c r="C9" s="39" t="s">
        <v>40</v>
      </c>
      <c r="E9" s="44" t="s">
        <v>2</v>
      </c>
      <c r="F9">
        <v>221122</v>
      </c>
      <c r="G9" s="201">
        <v>0</v>
      </c>
    </row>
    <row r="10" spans="1:7" x14ac:dyDescent="0.25">
      <c r="A10" s="37" t="s">
        <v>3</v>
      </c>
      <c r="B10">
        <v>65730.00000000032</v>
      </c>
      <c r="C10" s="39" t="s">
        <v>40</v>
      </c>
      <c r="E10" s="44" t="s">
        <v>3</v>
      </c>
      <c r="F10">
        <v>65730</v>
      </c>
      <c r="G10" s="201">
        <v>0</v>
      </c>
    </row>
    <row r="11" spans="1:7" x14ac:dyDescent="0.25">
      <c r="A11" s="37" t="s">
        <v>4</v>
      </c>
      <c r="B11">
        <v>2743619.2000000034</v>
      </c>
      <c r="C11" s="39" t="s">
        <v>40</v>
      </c>
      <c r="E11" s="44" t="s">
        <v>4</v>
      </c>
      <c r="F11">
        <v>0</v>
      </c>
      <c r="G11" s="201">
        <v>0</v>
      </c>
    </row>
    <row r="12" spans="1:7" x14ac:dyDescent="0.25">
      <c r="A12" s="37" t="s">
        <v>49</v>
      </c>
      <c r="B12">
        <v>318808551.03999621</v>
      </c>
      <c r="C12" s="39" t="s">
        <v>40</v>
      </c>
      <c r="E12" s="44" t="s">
        <v>16</v>
      </c>
      <c r="F12">
        <v>0</v>
      </c>
      <c r="G12" s="201">
        <v>0</v>
      </c>
    </row>
    <row r="13" spans="1:7" x14ac:dyDescent="0.25">
      <c r="A13" s="37" t="s">
        <v>50</v>
      </c>
      <c r="B13">
        <v>274175353.89439678</v>
      </c>
      <c r="C13" s="39" t="s">
        <v>40</v>
      </c>
      <c r="E13" s="44" t="s">
        <v>89</v>
      </c>
      <c r="F13">
        <v>0</v>
      </c>
      <c r="G13" s="201">
        <v>0</v>
      </c>
    </row>
    <row r="14" spans="1:7" x14ac:dyDescent="0.25">
      <c r="A14" s="37" t="s">
        <v>51</v>
      </c>
      <c r="B14">
        <v>25504684.083199702</v>
      </c>
      <c r="C14" s="39" t="s">
        <v>40</v>
      </c>
      <c r="E14" s="44" t="s">
        <v>90</v>
      </c>
      <c r="F14">
        <v>0</v>
      </c>
      <c r="G14" s="201">
        <v>0</v>
      </c>
    </row>
    <row r="15" spans="1:7" x14ac:dyDescent="0.25">
      <c r="A15" s="37" t="s">
        <v>5</v>
      </c>
      <c r="B15">
        <v>6376171.0207999256</v>
      </c>
      <c r="C15" s="39" t="s">
        <v>40</v>
      </c>
      <c r="E15" s="44" t="s">
        <v>91</v>
      </c>
      <c r="F15">
        <v>0</v>
      </c>
      <c r="G15" s="201">
        <v>0</v>
      </c>
    </row>
    <row r="16" spans="1:7" x14ac:dyDescent="0.25">
      <c r="A16" s="37" t="s">
        <v>6</v>
      </c>
      <c r="B16">
        <v>12752342.041599851</v>
      </c>
      <c r="C16" s="39" t="s">
        <v>40</v>
      </c>
      <c r="E16" s="44" t="s">
        <v>92</v>
      </c>
      <c r="F16">
        <v>0</v>
      </c>
      <c r="G16" s="201">
        <v>0</v>
      </c>
    </row>
    <row r="17" spans="1:7" x14ac:dyDescent="0.25">
      <c r="A17" s="37" t="s">
        <v>7</v>
      </c>
      <c r="B17">
        <v>9564256.5311998855</v>
      </c>
      <c r="C17" s="39" t="s">
        <v>40</v>
      </c>
      <c r="E17" s="44" t="s">
        <v>93</v>
      </c>
      <c r="F17">
        <v>0</v>
      </c>
      <c r="G17" s="201">
        <v>0</v>
      </c>
    </row>
    <row r="18" spans="1:7" x14ac:dyDescent="0.25">
      <c r="A18" s="37" t="s">
        <v>8</v>
      </c>
      <c r="B18">
        <v>41445111.63519951</v>
      </c>
      <c r="C18" s="39" t="s">
        <v>40</v>
      </c>
      <c r="E18" s="44" t="s">
        <v>94</v>
      </c>
      <c r="F18">
        <v>0</v>
      </c>
      <c r="G18" s="201">
        <v>0</v>
      </c>
    </row>
    <row r="19" spans="1:7" x14ac:dyDescent="0.25">
      <c r="A19" s="37" t="s">
        <v>9</v>
      </c>
      <c r="B19">
        <v>31880855.10399963</v>
      </c>
      <c r="C19" s="39" t="s">
        <v>40</v>
      </c>
      <c r="E19" s="44" t="s">
        <v>95</v>
      </c>
      <c r="F19">
        <v>0</v>
      </c>
      <c r="G19" s="201">
        <v>0</v>
      </c>
    </row>
    <row r="20" spans="1:7" x14ac:dyDescent="0.25">
      <c r="A20" s="37" t="s">
        <v>10</v>
      </c>
      <c r="B20">
        <v>12752342.041599851</v>
      </c>
      <c r="C20" s="39" t="s">
        <v>40</v>
      </c>
      <c r="E20" s="44" t="s">
        <v>96</v>
      </c>
      <c r="F20">
        <v>0</v>
      </c>
      <c r="G20" s="201">
        <v>0</v>
      </c>
    </row>
    <row r="21" spans="1:7" x14ac:dyDescent="0.25">
      <c r="A21" s="37" t="s">
        <v>11</v>
      </c>
      <c r="B21">
        <v>111582992.86399868</v>
      </c>
      <c r="C21" s="39" t="s">
        <v>40</v>
      </c>
      <c r="E21" s="44" t="s">
        <v>97</v>
      </c>
      <c r="F21">
        <v>0</v>
      </c>
      <c r="G21" s="201">
        <v>0</v>
      </c>
    </row>
    <row r="22" spans="1:7" x14ac:dyDescent="0.25">
      <c r="A22" s="37" t="s">
        <v>79</v>
      </c>
      <c r="B22">
        <v>526034109.21599394</v>
      </c>
      <c r="C22" s="39" t="s">
        <v>40</v>
      </c>
      <c r="E22" s="44" t="s">
        <v>79</v>
      </c>
      <c r="F22">
        <v>0</v>
      </c>
      <c r="G22" s="201">
        <v>0</v>
      </c>
    </row>
    <row r="23" spans="1:7" x14ac:dyDescent="0.25">
      <c r="A23" s="37" t="s">
        <v>84</v>
      </c>
      <c r="B23">
        <v>540517600.2159934</v>
      </c>
      <c r="C23" s="39" t="s">
        <v>40</v>
      </c>
      <c r="E23" s="44" t="s">
        <v>98</v>
      </c>
      <c r="F23">
        <v>0</v>
      </c>
      <c r="G23" s="201">
        <v>0</v>
      </c>
    </row>
    <row r="24" spans="1:7" x14ac:dyDescent="0.25">
      <c r="A24" s="37" t="s">
        <v>80</v>
      </c>
      <c r="B24">
        <v>514230366.99051803</v>
      </c>
      <c r="C24" s="39" t="s">
        <v>40</v>
      </c>
      <c r="E24" s="44" t="s">
        <v>99</v>
      </c>
      <c r="F24">
        <v>0</v>
      </c>
      <c r="G24" s="201">
        <v>0</v>
      </c>
    </row>
    <row r="25" spans="1:7" x14ac:dyDescent="0.25">
      <c r="A25" s="37" t="s">
        <v>87</v>
      </c>
      <c r="B25">
        <v>279656623.71929502</v>
      </c>
      <c r="C25" s="39" t="s">
        <v>40</v>
      </c>
      <c r="E25" s="44" t="s">
        <v>87</v>
      </c>
      <c r="F25">
        <v>0</v>
      </c>
      <c r="G25" s="201">
        <v>0</v>
      </c>
    </row>
    <row r="26" spans="1:7" x14ac:dyDescent="0.25">
      <c r="A26" s="37" t="s">
        <v>52</v>
      </c>
      <c r="B26">
        <v>16779397.423157699</v>
      </c>
      <c r="C26" s="39" t="s">
        <v>40</v>
      </c>
      <c r="E26" s="44" t="s">
        <v>52</v>
      </c>
      <c r="F26">
        <v>0</v>
      </c>
      <c r="G26" s="201">
        <v>0</v>
      </c>
    </row>
    <row r="27" spans="1:7" x14ac:dyDescent="0.25">
      <c r="A27" s="37" t="s">
        <v>60</v>
      </c>
      <c r="B27">
        <v>41109523.686736368</v>
      </c>
      <c r="C27" s="39" t="s">
        <v>40</v>
      </c>
      <c r="E27" s="44" t="s">
        <v>18</v>
      </c>
      <c r="F27">
        <v>0</v>
      </c>
      <c r="G27" s="201">
        <v>0</v>
      </c>
    </row>
    <row r="28" spans="1:7" x14ac:dyDescent="0.25">
      <c r="A28" s="37" t="s">
        <v>53</v>
      </c>
      <c r="B28">
        <v>16779397.423157699</v>
      </c>
      <c r="C28" s="39" t="s">
        <v>40</v>
      </c>
      <c r="E28" s="44" t="s">
        <v>19</v>
      </c>
      <c r="F28">
        <v>0</v>
      </c>
      <c r="G28" s="201">
        <v>0</v>
      </c>
    </row>
    <row r="29" spans="1:7" x14ac:dyDescent="0.25">
      <c r="A29" s="37" t="s">
        <v>61</v>
      </c>
      <c r="B29">
        <v>27965662.371929489</v>
      </c>
      <c r="C29" s="39" t="s">
        <v>40</v>
      </c>
      <c r="E29" s="44" t="s">
        <v>20</v>
      </c>
      <c r="F29">
        <v>0</v>
      </c>
      <c r="G29" s="201">
        <v>0</v>
      </c>
    </row>
    <row r="30" spans="1:7" x14ac:dyDescent="0.25">
      <c r="A30" s="37" t="s">
        <v>62</v>
      </c>
      <c r="B30">
        <v>25169096.134736545</v>
      </c>
      <c r="C30" s="39" t="s">
        <v>40</v>
      </c>
      <c r="E30" s="44" t="s">
        <v>21</v>
      </c>
      <c r="F30">
        <v>0</v>
      </c>
      <c r="G30" s="201">
        <v>0</v>
      </c>
    </row>
    <row r="31" spans="1:7" x14ac:dyDescent="0.25">
      <c r="A31" s="37" t="s">
        <v>12</v>
      </c>
      <c r="B31">
        <v>151853546.67957714</v>
      </c>
      <c r="C31" s="39" t="s">
        <v>40</v>
      </c>
      <c r="E31" s="44" t="s">
        <v>12</v>
      </c>
      <c r="F31">
        <v>0</v>
      </c>
      <c r="G31" s="201">
        <v>0</v>
      </c>
    </row>
    <row r="32" spans="1:7" x14ac:dyDescent="0.25">
      <c r="A32" s="37" t="s">
        <v>63</v>
      </c>
      <c r="B32">
        <v>43282455.653035276</v>
      </c>
      <c r="C32" s="39" t="s">
        <v>40</v>
      </c>
      <c r="E32" s="44" t="s">
        <v>22</v>
      </c>
      <c r="F32">
        <v>0</v>
      </c>
      <c r="G32" s="201">
        <v>0</v>
      </c>
    </row>
    <row r="33" spans="1:7" x14ac:dyDescent="0.25">
      <c r="A33" s="37" t="s">
        <v>64</v>
      </c>
      <c r="B33">
        <v>109134717.43960015</v>
      </c>
      <c r="C33" s="39" t="s">
        <v>40</v>
      </c>
      <c r="E33" s="44" t="s">
        <v>23</v>
      </c>
      <c r="F33">
        <v>0</v>
      </c>
      <c r="G33" s="201">
        <v>0</v>
      </c>
    </row>
    <row r="34" spans="1:7" x14ac:dyDescent="0.25">
      <c r="A34" s="37" t="s">
        <v>65</v>
      </c>
      <c r="B34">
        <v>41483704.249272779</v>
      </c>
      <c r="C34" s="39" t="s">
        <v>40</v>
      </c>
      <c r="E34" s="44" t="s">
        <v>24</v>
      </c>
      <c r="F34">
        <v>0</v>
      </c>
      <c r="G34" s="201">
        <v>0</v>
      </c>
    </row>
    <row r="35" spans="1:7" x14ac:dyDescent="0.25">
      <c r="A35" s="37" t="s">
        <v>66</v>
      </c>
      <c r="B35">
        <v>42887494.452151686</v>
      </c>
      <c r="C35" s="39" t="s">
        <v>40</v>
      </c>
      <c r="E35" s="44" t="s">
        <v>25</v>
      </c>
      <c r="F35">
        <v>0</v>
      </c>
      <c r="G35" s="201">
        <v>0</v>
      </c>
    </row>
    <row r="36" spans="1:7" x14ac:dyDescent="0.25">
      <c r="A36" s="37" t="s">
        <v>67</v>
      </c>
      <c r="B36">
        <v>60813570.080750458</v>
      </c>
      <c r="C36" s="39" t="s">
        <v>40</v>
      </c>
      <c r="E36" s="44" t="s">
        <v>26</v>
      </c>
      <c r="F36">
        <v>0</v>
      </c>
      <c r="G36" s="201">
        <v>0</v>
      </c>
    </row>
    <row r="37" spans="1:7" x14ac:dyDescent="0.25">
      <c r="A37" s="37" t="s">
        <v>86</v>
      </c>
      <c r="B37">
        <v>558249897.81444132</v>
      </c>
      <c r="C37" s="39" t="s">
        <v>40</v>
      </c>
      <c r="E37" s="44" t="s">
        <v>27</v>
      </c>
      <c r="F37">
        <v>0</v>
      </c>
      <c r="G37" s="201">
        <v>0</v>
      </c>
    </row>
    <row r="38" spans="1:7" x14ac:dyDescent="0.25">
      <c r="A38" s="37" t="s">
        <v>85</v>
      </c>
      <c r="B38">
        <v>855851839.68925154</v>
      </c>
      <c r="C38" s="39" t="s">
        <v>40</v>
      </c>
      <c r="E38" s="44" t="s">
        <v>85</v>
      </c>
      <c r="F38">
        <v>0</v>
      </c>
      <c r="G38" s="201">
        <v>0</v>
      </c>
    </row>
    <row r="39" spans="1:7" ht="15.75" thickBot="1" x14ac:dyDescent="0.3">
      <c r="A39" s="38" t="s">
        <v>13</v>
      </c>
      <c r="B39" s="203">
        <v>829564606.46377432</v>
      </c>
      <c r="C39" s="40" t="s">
        <v>40</v>
      </c>
      <c r="E39" s="45" t="s">
        <v>13</v>
      </c>
      <c r="F39" s="200">
        <v>0</v>
      </c>
      <c r="G39" s="202">
        <v>0</v>
      </c>
    </row>
    <row r="40" spans="1:7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9D185-9D51-4368-9B1B-55FEFA7FA0D7}">
  <dimension ref="A1:G40"/>
  <sheetViews>
    <sheetView topLeftCell="A21" workbookViewId="0">
      <selection activeCell="B6" sqref="B6:B39"/>
    </sheetView>
  </sheetViews>
  <sheetFormatPr defaultRowHeight="15" x14ac:dyDescent="0.25"/>
  <cols>
    <col min="1" max="1" width="15.28515625" customWidth="1"/>
  </cols>
  <sheetData>
    <row r="1" spans="1:7" ht="21" x14ac:dyDescent="0.35">
      <c r="A1" s="35" t="s">
        <v>75</v>
      </c>
    </row>
    <row r="2" spans="1:7" ht="17.25" x14ac:dyDescent="0.3">
      <c r="A2" s="36" t="s">
        <v>55</v>
      </c>
    </row>
    <row r="3" spans="1:7" x14ac:dyDescent="0.25">
      <c r="A3">
        <v>804671432.60546708</v>
      </c>
    </row>
    <row r="5" spans="1:7" ht="18" thickBot="1" x14ac:dyDescent="0.35">
      <c r="A5" s="41" t="s">
        <v>36</v>
      </c>
      <c r="E5" s="46" t="s">
        <v>38</v>
      </c>
    </row>
    <row r="6" spans="1:7" ht="16.5" thickTop="1" thickBot="1" x14ac:dyDescent="0.3">
      <c r="A6" s="42" t="s">
        <v>14</v>
      </c>
      <c r="B6" s="204" t="s">
        <v>15</v>
      </c>
      <c r="C6" s="43" t="s">
        <v>37</v>
      </c>
      <c r="E6" s="47" t="s">
        <v>14</v>
      </c>
      <c r="F6" s="48" t="s">
        <v>15</v>
      </c>
      <c r="G6" s="49" t="s">
        <v>39</v>
      </c>
    </row>
    <row r="7" spans="1:7" ht="15.75" thickTop="1" x14ac:dyDescent="0.25">
      <c r="A7" s="37" t="s">
        <v>88</v>
      </c>
      <c r="B7">
        <v>91000</v>
      </c>
      <c r="C7" s="39" t="s">
        <v>40</v>
      </c>
      <c r="E7" s="44" t="s">
        <v>74</v>
      </c>
      <c r="F7">
        <v>91000</v>
      </c>
      <c r="G7" s="201">
        <v>0</v>
      </c>
    </row>
    <row r="8" spans="1:7" x14ac:dyDescent="0.25">
      <c r="A8" s="37" t="s">
        <v>57</v>
      </c>
      <c r="B8">
        <v>2875600.0000000359</v>
      </c>
      <c r="C8" s="39" t="s">
        <v>40</v>
      </c>
      <c r="E8" s="44" t="s">
        <v>57</v>
      </c>
      <c r="F8">
        <v>0</v>
      </c>
      <c r="G8" s="201">
        <v>0</v>
      </c>
    </row>
    <row r="9" spans="1:7" x14ac:dyDescent="0.25">
      <c r="A9" s="37" t="s">
        <v>2</v>
      </c>
      <c r="B9">
        <v>172531</v>
      </c>
      <c r="C9" s="39" t="s">
        <v>40</v>
      </c>
      <c r="E9" s="44" t="s">
        <v>2</v>
      </c>
      <c r="F9">
        <v>172531</v>
      </c>
      <c r="G9" s="201">
        <v>0</v>
      </c>
    </row>
    <row r="10" spans="1:7" x14ac:dyDescent="0.25">
      <c r="A10" s="37" t="s">
        <v>3</v>
      </c>
      <c r="B10">
        <v>95159</v>
      </c>
      <c r="C10" s="39" t="s">
        <v>40</v>
      </c>
      <c r="E10" s="44" t="s">
        <v>3</v>
      </c>
      <c r="F10">
        <v>95159</v>
      </c>
      <c r="G10" s="201">
        <v>0</v>
      </c>
    </row>
    <row r="11" spans="1:7" x14ac:dyDescent="0.25">
      <c r="A11" s="37" t="s">
        <v>4</v>
      </c>
      <c r="B11">
        <v>2636656.0000000652</v>
      </c>
      <c r="C11" s="39" t="s">
        <v>40</v>
      </c>
      <c r="E11" s="44" t="s">
        <v>4</v>
      </c>
      <c r="F11">
        <v>0</v>
      </c>
      <c r="G11" s="201">
        <v>0</v>
      </c>
    </row>
    <row r="12" spans="1:7" x14ac:dyDescent="0.25">
      <c r="A12" s="37" t="s">
        <v>49</v>
      </c>
      <c r="B12">
        <v>306379427.20000762</v>
      </c>
      <c r="C12" s="39" t="s">
        <v>40</v>
      </c>
      <c r="E12" s="44" t="s">
        <v>16</v>
      </c>
      <c r="F12">
        <v>0</v>
      </c>
      <c r="G12" s="201">
        <v>0</v>
      </c>
    </row>
    <row r="13" spans="1:7" x14ac:dyDescent="0.25">
      <c r="A13" s="37" t="s">
        <v>50</v>
      </c>
      <c r="B13">
        <v>266550101.66400647</v>
      </c>
      <c r="C13" s="39" t="s">
        <v>40</v>
      </c>
      <c r="E13" s="44" t="s">
        <v>89</v>
      </c>
      <c r="F13">
        <v>0</v>
      </c>
      <c r="G13" s="201">
        <v>0</v>
      </c>
    </row>
    <row r="14" spans="1:7" x14ac:dyDescent="0.25">
      <c r="A14" s="37" t="s">
        <v>51</v>
      </c>
      <c r="B14">
        <v>21446559.904000554</v>
      </c>
      <c r="C14" s="39" t="s">
        <v>40</v>
      </c>
      <c r="E14" s="44" t="s">
        <v>90</v>
      </c>
      <c r="F14">
        <v>0</v>
      </c>
      <c r="G14" s="201">
        <v>0</v>
      </c>
    </row>
    <row r="15" spans="1:7" x14ac:dyDescent="0.25">
      <c r="A15" s="37" t="s">
        <v>5</v>
      </c>
      <c r="B15">
        <v>6127588.5440001506</v>
      </c>
      <c r="C15" s="39" t="s">
        <v>40</v>
      </c>
      <c r="E15" s="44" t="s">
        <v>91</v>
      </c>
      <c r="F15">
        <v>0</v>
      </c>
      <c r="G15" s="201">
        <v>0</v>
      </c>
    </row>
    <row r="16" spans="1:7" x14ac:dyDescent="0.25">
      <c r="A16" s="37" t="s">
        <v>6</v>
      </c>
      <c r="B16">
        <v>15318971.360000266</v>
      </c>
      <c r="C16" s="39" t="s">
        <v>40</v>
      </c>
      <c r="E16" s="44" t="s">
        <v>92</v>
      </c>
      <c r="F16">
        <v>0</v>
      </c>
      <c r="G16" s="201">
        <v>0</v>
      </c>
    </row>
    <row r="17" spans="1:7" x14ac:dyDescent="0.25">
      <c r="A17" s="37" t="s">
        <v>7</v>
      </c>
      <c r="B17">
        <v>12255177.088001486</v>
      </c>
      <c r="C17" s="39" t="s">
        <v>40</v>
      </c>
      <c r="E17" s="44" t="s">
        <v>93</v>
      </c>
      <c r="F17">
        <v>0</v>
      </c>
      <c r="G17" s="201">
        <v>0</v>
      </c>
    </row>
    <row r="18" spans="1:7" x14ac:dyDescent="0.25">
      <c r="A18" s="37" t="s">
        <v>8</v>
      </c>
      <c r="B18">
        <v>42893119.808001108</v>
      </c>
      <c r="C18" s="39" t="s">
        <v>40</v>
      </c>
      <c r="E18" s="44" t="s">
        <v>94</v>
      </c>
      <c r="F18">
        <v>0</v>
      </c>
      <c r="G18" s="201">
        <v>0</v>
      </c>
    </row>
    <row r="19" spans="1:7" x14ac:dyDescent="0.25">
      <c r="A19" s="37" t="s">
        <v>9</v>
      </c>
      <c r="B19">
        <v>30637942.720000729</v>
      </c>
      <c r="C19" s="39" t="s">
        <v>40</v>
      </c>
      <c r="E19" s="44" t="s">
        <v>95</v>
      </c>
      <c r="F19">
        <v>0</v>
      </c>
      <c r="G19" s="201">
        <v>0</v>
      </c>
    </row>
    <row r="20" spans="1:7" x14ac:dyDescent="0.25">
      <c r="A20" s="37" t="s">
        <v>10</v>
      </c>
      <c r="B20">
        <v>15318971.360000364</v>
      </c>
      <c r="C20" s="39" t="s">
        <v>40</v>
      </c>
      <c r="E20" s="44" t="s">
        <v>96</v>
      </c>
      <c r="F20">
        <v>0</v>
      </c>
      <c r="G20" s="201">
        <v>0</v>
      </c>
    </row>
    <row r="21" spans="1:7" x14ac:dyDescent="0.25">
      <c r="A21" s="37" t="s">
        <v>11</v>
      </c>
      <c r="B21">
        <v>94977622.432002306</v>
      </c>
      <c r="C21" s="39" t="s">
        <v>40</v>
      </c>
      <c r="E21" s="44" t="s">
        <v>97</v>
      </c>
      <c r="F21">
        <v>0</v>
      </c>
      <c r="G21" s="201">
        <v>0</v>
      </c>
    </row>
    <row r="22" spans="1:7" x14ac:dyDescent="0.25">
      <c r="A22" s="37" t="s">
        <v>79</v>
      </c>
      <c r="B22">
        <v>505526054.88001281</v>
      </c>
      <c r="C22" s="39" t="s">
        <v>40</v>
      </c>
      <c r="E22" s="44" t="s">
        <v>79</v>
      </c>
      <c r="F22">
        <v>0</v>
      </c>
      <c r="G22" s="201">
        <v>0</v>
      </c>
    </row>
    <row r="23" spans="1:7" x14ac:dyDescent="0.25">
      <c r="A23" s="37" t="s">
        <v>84</v>
      </c>
      <c r="B23">
        <v>516102205.18001384</v>
      </c>
      <c r="C23" s="39" t="s">
        <v>40</v>
      </c>
      <c r="E23" s="44" t="s">
        <v>98</v>
      </c>
      <c r="F23">
        <v>0</v>
      </c>
      <c r="G23" s="201">
        <v>0</v>
      </c>
    </row>
    <row r="24" spans="1:7" x14ac:dyDescent="0.25">
      <c r="A24" s="37" t="s">
        <v>80</v>
      </c>
      <c r="B24">
        <v>416313641.42431825</v>
      </c>
      <c r="C24" s="39" t="s">
        <v>40</v>
      </c>
      <c r="E24" s="44" t="s">
        <v>99</v>
      </c>
      <c r="F24">
        <v>0</v>
      </c>
      <c r="G24" s="201">
        <v>0</v>
      </c>
    </row>
    <row r="25" spans="1:7" x14ac:dyDescent="0.25">
      <c r="A25" s="37" t="s">
        <v>87</v>
      </c>
      <c r="B25">
        <v>268753883.50877851</v>
      </c>
      <c r="C25" s="39" t="s">
        <v>40</v>
      </c>
      <c r="E25" s="44" t="s">
        <v>87</v>
      </c>
      <c r="F25">
        <v>0</v>
      </c>
      <c r="G25" s="201">
        <v>0</v>
      </c>
    </row>
    <row r="26" spans="1:7" x14ac:dyDescent="0.25">
      <c r="A26" s="37" t="s">
        <v>52</v>
      </c>
      <c r="B26">
        <v>16125233.010526713</v>
      </c>
      <c r="C26" s="39" t="s">
        <v>40</v>
      </c>
      <c r="E26" s="44" t="s">
        <v>52</v>
      </c>
      <c r="F26">
        <v>0</v>
      </c>
      <c r="G26" s="201">
        <v>0</v>
      </c>
    </row>
    <row r="27" spans="1:7" x14ac:dyDescent="0.25">
      <c r="A27" s="37" t="s">
        <v>60</v>
      </c>
      <c r="B27">
        <v>39506820.875790469</v>
      </c>
      <c r="C27" s="39" t="s">
        <v>40</v>
      </c>
      <c r="E27" s="44" t="s">
        <v>18</v>
      </c>
      <c r="F27">
        <v>0</v>
      </c>
      <c r="G27" s="201">
        <v>0</v>
      </c>
    </row>
    <row r="28" spans="1:7" x14ac:dyDescent="0.25">
      <c r="A28" s="37" t="s">
        <v>53</v>
      </c>
      <c r="B28">
        <v>16125233.010526713</v>
      </c>
      <c r="C28" s="39" t="s">
        <v>40</v>
      </c>
      <c r="E28" s="44" t="s">
        <v>19</v>
      </c>
      <c r="F28">
        <v>0</v>
      </c>
      <c r="G28" s="201">
        <v>0</v>
      </c>
    </row>
    <row r="29" spans="1:7" x14ac:dyDescent="0.25">
      <c r="A29" s="37" t="s">
        <v>61</v>
      </c>
      <c r="B29">
        <v>26875388.350877833</v>
      </c>
      <c r="C29" s="39" t="s">
        <v>40</v>
      </c>
      <c r="E29" s="44" t="s">
        <v>20</v>
      </c>
      <c r="F29">
        <v>0</v>
      </c>
      <c r="G29" s="201">
        <v>0</v>
      </c>
    </row>
    <row r="30" spans="1:7" x14ac:dyDescent="0.25">
      <c r="A30" s="37" t="s">
        <v>62</v>
      </c>
      <c r="B30">
        <v>24187849.515790075</v>
      </c>
      <c r="C30" s="39" t="s">
        <v>40</v>
      </c>
      <c r="E30" s="44" t="s">
        <v>21</v>
      </c>
      <c r="F30">
        <v>0</v>
      </c>
      <c r="G30" s="201">
        <v>0</v>
      </c>
    </row>
    <row r="31" spans="1:7" x14ac:dyDescent="0.25">
      <c r="A31" s="37" t="s">
        <v>12</v>
      </c>
      <c r="B31">
        <v>145933358.74526677</v>
      </c>
      <c r="C31" s="39" t="s">
        <v>40</v>
      </c>
      <c r="E31" s="44" t="s">
        <v>12</v>
      </c>
      <c r="F31">
        <v>0</v>
      </c>
      <c r="G31" s="201">
        <v>0</v>
      </c>
    </row>
    <row r="32" spans="1:7" x14ac:dyDescent="0.25">
      <c r="A32" s="37" t="s">
        <v>63</v>
      </c>
      <c r="B32">
        <v>46903465.257719047</v>
      </c>
      <c r="C32" s="39" t="s">
        <v>40</v>
      </c>
      <c r="E32" s="44" t="s">
        <v>22</v>
      </c>
      <c r="F32">
        <v>0</v>
      </c>
      <c r="G32" s="201">
        <v>0</v>
      </c>
    </row>
    <row r="33" spans="1:7" x14ac:dyDescent="0.25">
      <c r="A33" s="37" t="s">
        <v>64</v>
      </c>
      <c r="B33">
        <v>119306648.36279967</v>
      </c>
      <c r="C33" s="39" t="s">
        <v>40</v>
      </c>
      <c r="E33" s="44" t="s">
        <v>23</v>
      </c>
      <c r="F33">
        <v>0</v>
      </c>
      <c r="G33" s="201">
        <v>0</v>
      </c>
    </row>
    <row r="34" spans="1:7" x14ac:dyDescent="0.25">
      <c r="A34" s="37" t="s">
        <v>65</v>
      </c>
      <c r="B34">
        <v>44612069.646923155</v>
      </c>
      <c r="C34" s="39" t="s">
        <v>40</v>
      </c>
      <c r="E34" s="44" t="s">
        <v>24</v>
      </c>
      <c r="F34">
        <v>0</v>
      </c>
      <c r="G34" s="201">
        <v>0</v>
      </c>
    </row>
    <row r="35" spans="1:7" x14ac:dyDescent="0.25">
      <c r="A35" s="37" t="s">
        <v>66</v>
      </c>
      <c r="B35">
        <v>47442296.120778508</v>
      </c>
      <c r="C35" s="39" t="s">
        <v>40</v>
      </c>
      <c r="E35" s="44" t="s">
        <v>25</v>
      </c>
      <c r="F35">
        <v>0</v>
      </c>
      <c r="G35" s="201">
        <v>0</v>
      </c>
    </row>
    <row r="36" spans="1:7" x14ac:dyDescent="0.25">
      <c r="A36" s="37" t="s">
        <v>67</v>
      </c>
      <c r="B36">
        <v>65111272.111555278</v>
      </c>
      <c r="C36" s="39" t="s">
        <v>40</v>
      </c>
      <c r="E36" s="44" t="s">
        <v>26</v>
      </c>
      <c r="F36">
        <v>0</v>
      </c>
      <c r="G36" s="201">
        <v>0</v>
      </c>
    </row>
    <row r="37" spans="1:7" x14ac:dyDescent="0.25">
      <c r="A37" s="37" t="s">
        <v>86</v>
      </c>
      <c r="B37">
        <v>581084244.86138892</v>
      </c>
      <c r="C37" s="39" t="s">
        <v>40</v>
      </c>
      <c r="E37" s="44" t="s">
        <v>27</v>
      </c>
      <c r="F37">
        <v>0</v>
      </c>
      <c r="G37" s="201">
        <v>0</v>
      </c>
    </row>
    <row r="38" spans="1:7" x14ac:dyDescent="0.25">
      <c r="A38" s="37" t="s">
        <v>85</v>
      </c>
      <c r="B38">
        <v>904459996.36116457</v>
      </c>
      <c r="C38" s="39" t="s">
        <v>40</v>
      </c>
      <c r="E38" s="44" t="s">
        <v>85</v>
      </c>
      <c r="F38">
        <v>0</v>
      </c>
      <c r="G38" s="201">
        <v>0</v>
      </c>
    </row>
    <row r="39" spans="1:7" ht="15.75" thickBot="1" x14ac:dyDescent="0.3">
      <c r="A39" s="38" t="s">
        <v>13</v>
      </c>
      <c r="B39" s="203">
        <v>804671432.60546708</v>
      </c>
      <c r="C39" s="40" t="s">
        <v>40</v>
      </c>
      <c r="E39" s="45" t="s">
        <v>13</v>
      </c>
      <c r="F39" s="200">
        <v>0</v>
      </c>
      <c r="G39" s="202">
        <v>0</v>
      </c>
    </row>
    <row r="40" spans="1:7" ht="15.75" thickTop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39B00-5574-4A4F-BACE-5CECB4B3AA5B}">
  <dimension ref="A1:G40"/>
  <sheetViews>
    <sheetView topLeftCell="A5" workbookViewId="0">
      <selection activeCell="D7" sqref="D1:D1048576"/>
    </sheetView>
  </sheetViews>
  <sheetFormatPr defaultRowHeight="15" x14ac:dyDescent="0.25"/>
  <cols>
    <col min="1" max="1" width="23.28515625" customWidth="1"/>
    <col min="8" max="8" width="12" bestFit="1" customWidth="1"/>
  </cols>
  <sheetData>
    <row r="1" spans="1:7" ht="21" x14ac:dyDescent="0.35">
      <c r="A1" s="35" t="s">
        <v>75</v>
      </c>
    </row>
    <row r="2" spans="1:7" ht="17.25" x14ac:dyDescent="0.3">
      <c r="A2" s="36" t="s">
        <v>55</v>
      </c>
    </row>
    <row r="3" spans="1:7" x14ac:dyDescent="0.25">
      <c r="A3">
        <v>667324532.98723698</v>
      </c>
    </row>
    <row r="5" spans="1:7" ht="18" thickBot="1" x14ac:dyDescent="0.35">
      <c r="A5" s="41" t="s">
        <v>36</v>
      </c>
      <c r="E5" s="46" t="s">
        <v>38</v>
      </c>
    </row>
    <row r="6" spans="1:7" ht="16.5" thickTop="1" thickBot="1" x14ac:dyDescent="0.3">
      <c r="A6" s="42" t="s">
        <v>14</v>
      </c>
      <c r="B6" s="204" t="s">
        <v>15</v>
      </c>
      <c r="C6" s="43" t="s">
        <v>37</v>
      </c>
      <c r="D6" s="204"/>
      <c r="E6" s="47" t="s">
        <v>14</v>
      </c>
      <c r="F6" s="48" t="s">
        <v>15</v>
      </c>
      <c r="G6" s="49" t="s">
        <v>39</v>
      </c>
    </row>
    <row r="7" spans="1:7" ht="15.75" thickTop="1" x14ac:dyDescent="0.25">
      <c r="A7" s="37" t="s">
        <v>88</v>
      </c>
      <c r="B7">
        <v>91000</v>
      </c>
      <c r="C7" s="39" t="s">
        <v>40</v>
      </c>
      <c r="E7" s="44" t="s">
        <v>74</v>
      </c>
      <c r="F7">
        <v>91000</v>
      </c>
      <c r="G7" s="201">
        <v>0</v>
      </c>
    </row>
    <row r="8" spans="1:7" x14ac:dyDescent="0.25">
      <c r="A8" s="37" t="s">
        <v>57</v>
      </c>
      <c r="B8">
        <v>2948400.0000000005</v>
      </c>
      <c r="C8" s="39" t="s">
        <v>40</v>
      </c>
      <c r="E8" s="44" t="s">
        <v>57</v>
      </c>
      <c r="F8">
        <v>0</v>
      </c>
      <c r="G8" s="201">
        <v>0</v>
      </c>
    </row>
    <row r="9" spans="1:7" x14ac:dyDescent="0.25">
      <c r="A9" s="37" t="s">
        <v>2</v>
      </c>
      <c r="B9">
        <v>115121.99999999955</v>
      </c>
      <c r="C9" s="39" t="s">
        <v>40</v>
      </c>
      <c r="E9" s="44" t="s">
        <v>2</v>
      </c>
      <c r="F9">
        <v>115122</v>
      </c>
      <c r="G9" s="201">
        <v>0</v>
      </c>
    </row>
    <row r="10" spans="1:7" x14ac:dyDescent="0.25">
      <c r="A10" s="37" t="s">
        <v>3</v>
      </c>
      <c r="B10">
        <v>91497.000000000946</v>
      </c>
      <c r="C10" s="39" t="s">
        <v>40</v>
      </c>
      <c r="E10" s="44" t="s">
        <v>3</v>
      </c>
      <c r="F10">
        <v>91497</v>
      </c>
      <c r="G10" s="201">
        <v>0</v>
      </c>
    </row>
    <row r="11" spans="1:7" x14ac:dyDescent="0.25">
      <c r="A11" s="37" t="s">
        <v>4</v>
      </c>
      <c r="B11">
        <v>2647700.9999999711</v>
      </c>
      <c r="C11" s="39" t="s">
        <v>40</v>
      </c>
      <c r="E11" s="44" t="s">
        <v>4</v>
      </c>
      <c r="F11">
        <v>0</v>
      </c>
      <c r="G11" s="201">
        <v>0</v>
      </c>
    </row>
    <row r="12" spans="1:7" x14ac:dyDescent="0.25">
      <c r="A12" s="37" t="s">
        <v>49</v>
      </c>
      <c r="B12">
        <v>307662856.19999534</v>
      </c>
      <c r="C12" s="39" t="s">
        <v>40</v>
      </c>
      <c r="E12" s="44" t="s">
        <v>16</v>
      </c>
      <c r="F12">
        <v>0</v>
      </c>
      <c r="G12" s="201">
        <v>0</v>
      </c>
    </row>
    <row r="13" spans="1:7" x14ac:dyDescent="0.25">
      <c r="A13" s="37" t="s">
        <v>50</v>
      </c>
      <c r="B13">
        <v>270743313.45599592</v>
      </c>
      <c r="C13" s="39" t="s">
        <v>40</v>
      </c>
      <c r="E13" s="44" t="s">
        <v>89</v>
      </c>
      <c r="F13">
        <v>0</v>
      </c>
      <c r="G13" s="201">
        <v>0</v>
      </c>
    </row>
    <row r="14" spans="1:7" x14ac:dyDescent="0.25">
      <c r="A14" s="37" t="s">
        <v>51</v>
      </c>
      <c r="B14">
        <v>215363999.3399967</v>
      </c>
      <c r="C14" s="39" t="s">
        <v>40</v>
      </c>
      <c r="E14" s="44" t="s">
        <v>90</v>
      </c>
      <c r="F14">
        <v>0</v>
      </c>
      <c r="G14" s="201">
        <v>0</v>
      </c>
    </row>
    <row r="15" spans="1:7" x14ac:dyDescent="0.25">
      <c r="A15" s="37" t="s">
        <v>5</v>
      </c>
      <c r="B15">
        <v>6153257.1239999067</v>
      </c>
      <c r="C15" s="39" t="s">
        <v>40</v>
      </c>
      <c r="E15" s="44" t="s">
        <v>91</v>
      </c>
      <c r="F15">
        <v>0</v>
      </c>
      <c r="G15" s="201">
        <v>0</v>
      </c>
    </row>
    <row r="16" spans="1:7" x14ac:dyDescent="0.25">
      <c r="A16" s="37" t="s">
        <v>6</v>
      </c>
      <c r="B16">
        <v>15383142.80999971</v>
      </c>
      <c r="C16" s="39" t="s">
        <v>40</v>
      </c>
      <c r="E16" s="44" t="s">
        <v>92</v>
      </c>
      <c r="F16">
        <v>0</v>
      </c>
      <c r="G16" s="201">
        <v>0</v>
      </c>
    </row>
    <row r="17" spans="1:7" x14ac:dyDescent="0.25">
      <c r="A17" s="37" t="s">
        <v>7</v>
      </c>
      <c r="B17">
        <v>12306514.247999813</v>
      </c>
      <c r="C17" s="39" t="s">
        <v>40</v>
      </c>
      <c r="E17" s="44" t="s">
        <v>93</v>
      </c>
      <c r="F17">
        <v>0</v>
      </c>
      <c r="G17" s="201">
        <v>0</v>
      </c>
    </row>
    <row r="18" spans="1:7" x14ac:dyDescent="0.25">
      <c r="A18" s="37" t="s">
        <v>8</v>
      </c>
      <c r="B18">
        <v>43072799.867999293</v>
      </c>
      <c r="C18" s="39" t="s">
        <v>40</v>
      </c>
      <c r="E18" s="44" t="s">
        <v>94</v>
      </c>
      <c r="F18">
        <v>0</v>
      </c>
      <c r="G18" s="201">
        <v>0</v>
      </c>
    </row>
    <row r="19" spans="1:7" x14ac:dyDescent="0.25">
      <c r="A19" s="37" t="s">
        <v>9</v>
      </c>
      <c r="B19">
        <v>30766285.619999539</v>
      </c>
      <c r="C19" s="39" t="s">
        <v>40</v>
      </c>
      <c r="E19" s="44" t="s">
        <v>95</v>
      </c>
      <c r="F19">
        <v>0</v>
      </c>
      <c r="G19" s="201">
        <v>0</v>
      </c>
    </row>
    <row r="20" spans="1:7" x14ac:dyDescent="0.25">
      <c r="A20" s="37" t="s">
        <v>10</v>
      </c>
      <c r="B20">
        <v>15383142.80999977</v>
      </c>
      <c r="C20" s="39" t="s">
        <v>40</v>
      </c>
      <c r="E20" s="44" t="s">
        <v>96</v>
      </c>
      <c r="F20">
        <v>0</v>
      </c>
      <c r="G20" s="201">
        <v>0</v>
      </c>
    </row>
    <row r="21" spans="1:7" x14ac:dyDescent="0.25">
      <c r="A21" s="37" t="s">
        <v>11</v>
      </c>
      <c r="B21">
        <v>101528742.5459985</v>
      </c>
      <c r="C21" s="39" t="s">
        <v>40</v>
      </c>
      <c r="E21" s="44" t="s">
        <v>97</v>
      </c>
      <c r="F21">
        <v>0</v>
      </c>
      <c r="G21" s="201">
        <v>0</v>
      </c>
    </row>
    <row r="22" spans="1:7" x14ac:dyDescent="0.25">
      <c r="A22" s="37" t="s">
        <v>79</v>
      </c>
      <c r="B22">
        <v>710701197.82198942</v>
      </c>
      <c r="C22" s="39" t="s">
        <v>40</v>
      </c>
      <c r="E22" s="44" t="s">
        <v>79</v>
      </c>
      <c r="F22">
        <v>0</v>
      </c>
      <c r="G22" s="201">
        <v>0</v>
      </c>
    </row>
    <row r="23" spans="1:7" x14ac:dyDescent="0.25">
      <c r="A23" s="37" t="s">
        <v>84</v>
      </c>
      <c r="B23">
        <v>719208713.6219877</v>
      </c>
      <c r="C23" s="39" t="s">
        <v>40</v>
      </c>
      <c r="E23" s="44" t="s">
        <v>98</v>
      </c>
      <c r="F23">
        <v>0</v>
      </c>
      <c r="G23" s="201">
        <v>0</v>
      </c>
    </row>
    <row r="24" spans="1:7" x14ac:dyDescent="0.25">
      <c r="A24" s="37" t="s">
        <v>80</v>
      </c>
      <c r="B24">
        <v>489705051.37614667</v>
      </c>
      <c r="C24" s="39" t="s">
        <v>40</v>
      </c>
      <c r="E24" s="44" t="s">
        <v>99</v>
      </c>
      <c r="F24">
        <v>0</v>
      </c>
      <c r="G24" s="201">
        <v>0</v>
      </c>
    </row>
    <row r="25" spans="1:7" x14ac:dyDescent="0.25">
      <c r="A25" s="37" t="s">
        <v>87</v>
      </c>
      <c r="B25">
        <v>269879698.42104858</v>
      </c>
      <c r="C25" s="39" t="s">
        <v>40</v>
      </c>
      <c r="E25" s="44" t="s">
        <v>87</v>
      </c>
      <c r="F25">
        <v>0</v>
      </c>
      <c r="G25" s="201">
        <v>0</v>
      </c>
    </row>
    <row r="26" spans="1:7" x14ac:dyDescent="0.25">
      <c r="A26" s="37" t="s">
        <v>52</v>
      </c>
      <c r="B26">
        <v>16192781.905262914</v>
      </c>
      <c r="C26" s="39" t="s">
        <v>40</v>
      </c>
      <c r="E26" s="44" t="s">
        <v>52</v>
      </c>
      <c r="F26">
        <v>0</v>
      </c>
      <c r="G26" s="201">
        <v>0</v>
      </c>
    </row>
    <row r="27" spans="1:7" x14ac:dyDescent="0.25">
      <c r="A27" s="37" t="s">
        <v>60</v>
      </c>
      <c r="B27">
        <v>39672315.667894132</v>
      </c>
      <c r="C27" s="39" t="s">
        <v>40</v>
      </c>
      <c r="E27" s="44" t="s">
        <v>18</v>
      </c>
      <c r="F27">
        <v>0</v>
      </c>
      <c r="G27" s="201">
        <v>0</v>
      </c>
    </row>
    <row r="28" spans="1:7" x14ac:dyDescent="0.25">
      <c r="A28" s="37" t="s">
        <v>53</v>
      </c>
      <c r="B28">
        <v>16192781.905262914</v>
      </c>
      <c r="C28" s="39" t="s">
        <v>40</v>
      </c>
      <c r="E28" s="44" t="s">
        <v>19</v>
      </c>
      <c r="F28">
        <v>0</v>
      </c>
      <c r="G28" s="201">
        <v>0</v>
      </c>
    </row>
    <row r="29" spans="1:7" x14ac:dyDescent="0.25">
      <c r="A29" s="37" t="s">
        <v>61</v>
      </c>
      <c r="B29">
        <v>26987969.842104856</v>
      </c>
      <c r="C29" s="39" t="s">
        <v>40</v>
      </c>
      <c r="E29" s="44" t="s">
        <v>20</v>
      </c>
      <c r="F29">
        <v>0</v>
      </c>
      <c r="G29" s="201">
        <v>0</v>
      </c>
    </row>
    <row r="30" spans="1:7" x14ac:dyDescent="0.25">
      <c r="A30" s="37" t="s">
        <v>62</v>
      </c>
      <c r="B30">
        <v>24289172.857894376</v>
      </c>
      <c r="C30" s="39" t="s">
        <v>40</v>
      </c>
      <c r="E30" s="44" t="s">
        <v>21</v>
      </c>
      <c r="F30">
        <v>0</v>
      </c>
      <c r="G30" s="201">
        <v>0</v>
      </c>
    </row>
    <row r="31" spans="1:7" x14ac:dyDescent="0.25">
      <c r="A31" s="37" t="s">
        <v>12</v>
      </c>
      <c r="B31">
        <v>146544676.24262932</v>
      </c>
      <c r="C31" s="39" t="s">
        <v>40</v>
      </c>
      <c r="E31" s="44" t="s">
        <v>12</v>
      </c>
      <c r="F31">
        <v>0</v>
      </c>
      <c r="G31" s="201">
        <v>0</v>
      </c>
    </row>
    <row r="32" spans="1:7" x14ac:dyDescent="0.25">
      <c r="A32" s="37" t="s">
        <v>63</v>
      </c>
      <c r="B32">
        <v>47572773.959471919</v>
      </c>
      <c r="C32" s="39" t="s">
        <v>40</v>
      </c>
      <c r="E32" s="44" t="s">
        <v>22</v>
      </c>
      <c r="F32">
        <v>0</v>
      </c>
      <c r="G32" s="201">
        <v>0</v>
      </c>
    </row>
    <row r="33" spans="1:7" x14ac:dyDescent="0.25">
      <c r="A33" s="37" t="s">
        <v>64</v>
      </c>
      <c r="B33">
        <v>119978237.7294814</v>
      </c>
      <c r="C33" s="39" t="s">
        <v>40</v>
      </c>
      <c r="E33" s="44" t="s">
        <v>23</v>
      </c>
      <c r="F33">
        <v>0</v>
      </c>
      <c r="G33" s="201">
        <v>0</v>
      </c>
    </row>
    <row r="34" spans="1:7" x14ac:dyDescent="0.25">
      <c r="A34" s="37" t="s">
        <v>65</v>
      </c>
      <c r="B34">
        <v>46139712.760856211</v>
      </c>
      <c r="C34" s="39" t="s">
        <v>40</v>
      </c>
      <c r="E34" s="44" t="s">
        <v>24</v>
      </c>
      <c r="F34">
        <v>0</v>
      </c>
      <c r="G34" s="201">
        <v>0</v>
      </c>
    </row>
    <row r="35" spans="1:7" x14ac:dyDescent="0.25">
      <c r="A35" s="37" t="s">
        <v>66</v>
      </c>
      <c r="B35">
        <v>43782791.074614711</v>
      </c>
      <c r="C35" s="39" t="s">
        <v>40</v>
      </c>
      <c r="E35" s="44" t="s">
        <v>25</v>
      </c>
      <c r="F35">
        <v>0</v>
      </c>
      <c r="G35" s="201">
        <v>0</v>
      </c>
    </row>
    <row r="36" spans="1:7" x14ac:dyDescent="0.25">
      <c r="A36" s="37" t="s">
        <v>67</v>
      </c>
      <c r="B36">
        <v>63377738.738103792</v>
      </c>
      <c r="C36" s="39" t="s">
        <v>40</v>
      </c>
      <c r="E36" s="44" t="s">
        <v>26</v>
      </c>
      <c r="F36">
        <v>0</v>
      </c>
      <c r="G36" s="201">
        <v>0</v>
      </c>
    </row>
    <row r="37" spans="1:7" x14ac:dyDescent="0.25">
      <c r="A37" s="37" t="s">
        <v>86</v>
      </c>
      <c r="B37">
        <v>575976940.9705497</v>
      </c>
      <c r="C37" s="39" t="s">
        <v>40</v>
      </c>
      <c r="E37" s="44" t="s">
        <v>27</v>
      </c>
      <c r="F37">
        <v>0</v>
      </c>
      <c r="G37" s="201">
        <v>0</v>
      </c>
    </row>
    <row r="38" spans="1:7" x14ac:dyDescent="0.25">
      <c r="A38" s="37" t="s">
        <v>85</v>
      </c>
      <c r="B38">
        <v>896828195.23307776</v>
      </c>
      <c r="C38" s="39" t="s">
        <v>40</v>
      </c>
      <c r="E38" s="44" t="s">
        <v>85</v>
      </c>
      <c r="F38">
        <v>0</v>
      </c>
      <c r="G38" s="201">
        <v>0</v>
      </c>
    </row>
    <row r="39" spans="1:7" ht="15.75" thickBot="1" x14ac:dyDescent="0.3">
      <c r="A39" s="38" t="s">
        <v>13</v>
      </c>
      <c r="B39" s="203">
        <v>667324532.98723698</v>
      </c>
      <c r="C39" s="40" t="s">
        <v>40</v>
      </c>
      <c r="D39" s="203"/>
      <c r="E39" s="45" t="s">
        <v>13</v>
      </c>
      <c r="F39" s="200">
        <v>0</v>
      </c>
      <c r="G39" s="202">
        <v>0</v>
      </c>
    </row>
    <row r="40" spans="1:7" ht="15.75" thickTop="1" x14ac:dyDescent="0.25"/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0D2E-40DF-4664-AE77-F3C2397C4B44}">
  <dimension ref="A1:G40"/>
  <sheetViews>
    <sheetView topLeftCell="A28" workbookViewId="0">
      <selection activeCell="B38" sqref="B38:B39"/>
    </sheetView>
  </sheetViews>
  <sheetFormatPr defaultRowHeight="15" x14ac:dyDescent="0.25"/>
  <cols>
    <col min="1" max="1" width="12.7109375" customWidth="1"/>
  </cols>
  <sheetData>
    <row r="1" spans="1:7" ht="21" x14ac:dyDescent="0.35">
      <c r="A1" s="35" t="s">
        <v>75</v>
      </c>
    </row>
    <row r="2" spans="1:7" ht="17.25" x14ac:dyDescent="0.3">
      <c r="A2" s="36" t="s">
        <v>55</v>
      </c>
    </row>
    <row r="3" spans="1:7" x14ac:dyDescent="0.25">
      <c r="A3">
        <v>674139362.24830198</v>
      </c>
    </row>
    <row r="5" spans="1:7" ht="18" thickBot="1" x14ac:dyDescent="0.35">
      <c r="A5" s="41" t="s">
        <v>36</v>
      </c>
      <c r="E5" s="46" t="s">
        <v>38</v>
      </c>
    </row>
    <row r="6" spans="1:7" ht="16.5" thickTop="1" thickBot="1" x14ac:dyDescent="0.3">
      <c r="A6" s="42" t="s">
        <v>14</v>
      </c>
      <c r="B6" s="204" t="s">
        <v>15</v>
      </c>
      <c r="C6" s="43" t="s">
        <v>37</v>
      </c>
      <c r="E6" s="47" t="s">
        <v>14</v>
      </c>
      <c r="F6" s="48" t="s">
        <v>15</v>
      </c>
      <c r="G6" s="49" t="s">
        <v>39</v>
      </c>
    </row>
    <row r="7" spans="1:7" ht="15.75" thickTop="1" x14ac:dyDescent="0.25">
      <c r="A7" s="37" t="s">
        <v>88</v>
      </c>
      <c r="B7">
        <v>88000.000000000015</v>
      </c>
      <c r="C7" s="39" t="s">
        <v>40</v>
      </c>
      <c r="E7" s="44" t="s">
        <v>74</v>
      </c>
      <c r="F7">
        <v>88000</v>
      </c>
      <c r="G7" s="201">
        <v>0</v>
      </c>
    </row>
    <row r="8" spans="1:7" x14ac:dyDescent="0.25">
      <c r="A8" s="37" t="s">
        <v>57</v>
      </c>
      <c r="B8">
        <v>2851200</v>
      </c>
      <c r="C8" s="39" t="s">
        <v>40</v>
      </c>
      <c r="E8" s="44" t="s">
        <v>57</v>
      </c>
      <c r="F8">
        <v>0</v>
      </c>
      <c r="G8" s="201">
        <v>0</v>
      </c>
    </row>
    <row r="9" spans="1:7" x14ac:dyDescent="0.25">
      <c r="A9" s="37" t="s">
        <v>2</v>
      </c>
      <c r="B9">
        <v>112999.99999999997</v>
      </c>
      <c r="C9" s="39" t="s">
        <v>40</v>
      </c>
      <c r="E9" s="44" t="s">
        <v>2</v>
      </c>
      <c r="F9">
        <v>113000</v>
      </c>
      <c r="G9" s="201">
        <v>0</v>
      </c>
    </row>
    <row r="10" spans="1:7" x14ac:dyDescent="0.25">
      <c r="A10" s="37" t="s">
        <v>3</v>
      </c>
      <c r="B10">
        <v>80000</v>
      </c>
      <c r="C10" s="39" t="s">
        <v>40</v>
      </c>
      <c r="E10" s="44" t="s">
        <v>3</v>
      </c>
      <c r="F10">
        <v>80000</v>
      </c>
      <c r="G10" s="201">
        <v>0</v>
      </c>
    </row>
    <row r="11" spans="1:7" x14ac:dyDescent="0.25">
      <c r="A11" s="37" t="s">
        <v>4</v>
      </c>
      <c r="B11">
        <v>2570568</v>
      </c>
      <c r="C11" s="39" t="s">
        <v>40</v>
      </c>
      <c r="E11" s="44" t="s">
        <v>4</v>
      </c>
      <c r="F11">
        <v>0</v>
      </c>
      <c r="G11" s="201">
        <v>0</v>
      </c>
    </row>
    <row r="12" spans="1:7" x14ac:dyDescent="0.25">
      <c r="A12" s="37" t="s">
        <v>49</v>
      </c>
      <c r="B12">
        <v>298700001.60000068</v>
      </c>
      <c r="C12" s="39" t="s">
        <v>40</v>
      </c>
      <c r="E12" s="44" t="s">
        <v>16</v>
      </c>
      <c r="F12">
        <v>0</v>
      </c>
      <c r="G12" s="201">
        <v>0</v>
      </c>
    </row>
    <row r="13" spans="1:7" x14ac:dyDescent="0.25">
      <c r="A13" s="37" t="s">
        <v>50</v>
      </c>
      <c r="B13">
        <v>265843001.42400059</v>
      </c>
      <c r="C13" s="39" t="s">
        <v>40</v>
      </c>
      <c r="E13" s="44" t="s">
        <v>89</v>
      </c>
      <c r="F13">
        <v>0</v>
      </c>
      <c r="G13" s="201">
        <v>0</v>
      </c>
    </row>
    <row r="14" spans="1:7" x14ac:dyDescent="0.25">
      <c r="A14" s="37" t="s">
        <v>51</v>
      </c>
      <c r="B14">
        <v>238960001.28000054</v>
      </c>
      <c r="C14" s="39" t="s">
        <v>40</v>
      </c>
      <c r="E14" s="44" t="s">
        <v>90</v>
      </c>
      <c r="F14">
        <v>0</v>
      </c>
      <c r="G14" s="201">
        <v>0</v>
      </c>
    </row>
    <row r="15" spans="1:7" x14ac:dyDescent="0.25">
      <c r="A15" s="37" t="s">
        <v>5</v>
      </c>
      <c r="B15">
        <v>5974000.0320000136</v>
      </c>
      <c r="C15" s="39" t="s">
        <v>40</v>
      </c>
      <c r="E15" s="44" t="s">
        <v>91</v>
      </c>
      <c r="F15">
        <v>0</v>
      </c>
      <c r="G15" s="201">
        <v>0</v>
      </c>
    </row>
    <row r="16" spans="1:7" x14ac:dyDescent="0.25">
      <c r="A16" s="37" t="s">
        <v>6</v>
      </c>
      <c r="B16">
        <v>16428500.088000035</v>
      </c>
      <c r="C16" s="39" t="s">
        <v>40</v>
      </c>
      <c r="E16" s="44" t="s">
        <v>92</v>
      </c>
      <c r="F16">
        <v>0</v>
      </c>
      <c r="G16" s="201">
        <v>0</v>
      </c>
    </row>
    <row r="17" spans="1:7" x14ac:dyDescent="0.25">
      <c r="A17" s="37" t="s">
        <v>7</v>
      </c>
      <c r="B17">
        <v>11948000.064000027</v>
      </c>
      <c r="C17" s="39" t="s">
        <v>40</v>
      </c>
      <c r="E17" s="44" t="s">
        <v>93</v>
      </c>
      <c r="F17">
        <v>0</v>
      </c>
      <c r="G17" s="201">
        <v>0</v>
      </c>
    </row>
    <row r="18" spans="1:7" x14ac:dyDescent="0.25">
      <c r="A18" s="37" t="s">
        <v>8</v>
      </c>
      <c r="B18">
        <v>44805000.240000099</v>
      </c>
      <c r="C18" s="39" t="s">
        <v>40</v>
      </c>
      <c r="E18" s="44" t="s">
        <v>94</v>
      </c>
      <c r="F18">
        <v>0</v>
      </c>
      <c r="G18" s="201">
        <v>0</v>
      </c>
    </row>
    <row r="19" spans="1:7" x14ac:dyDescent="0.25">
      <c r="A19" s="37" t="s">
        <v>9</v>
      </c>
      <c r="B19">
        <v>29870000.160000067</v>
      </c>
      <c r="C19" s="39" t="s">
        <v>40</v>
      </c>
      <c r="E19" s="44" t="s">
        <v>95</v>
      </c>
      <c r="F19">
        <v>0</v>
      </c>
      <c r="G19" s="201">
        <v>0</v>
      </c>
    </row>
    <row r="20" spans="1:7" x14ac:dyDescent="0.25">
      <c r="A20" s="37" t="s">
        <v>10</v>
      </c>
      <c r="B20">
        <v>14935000.080000034</v>
      </c>
      <c r="C20" s="39" t="s">
        <v>40</v>
      </c>
      <c r="E20" s="44" t="s">
        <v>96</v>
      </c>
      <c r="F20">
        <v>0</v>
      </c>
      <c r="G20" s="201">
        <v>0</v>
      </c>
    </row>
    <row r="21" spans="1:7" x14ac:dyDescent="0.25">
      <c r="A21" s="37" t="s">
        <v>11</v>
      </c>
      <c r="B21">
        <v>104545000.56000021</v>
      </c>
      <c r="C21" s="39" t="s">
        <v>40</v>
      </c>
      <c r="E21" s="44" t="s">
        <v>97</v>
      </c>
      <c r="F21">
        <v>0</v>
      </c>
      <c r="G21" s="201">
        <v>0</v>
      </c>
    </row>
    <row r="22" spans="1:7" x14ac:dyDescent="0.25">
      <c r="A22" s="37" t="s">
        <v>79</v>
      </c>
      <c r="B22">
        <v>733308503.92800152</v>
      </c>
      <c r="C22" s="39" t="s">
        <v>40</v>
      </c>
      <c r="E22" s="44" t="s">
        <v>79</v>
      </c>
      <c r="F22">
        <v>0</v>
      </c>
      <c r="G22" s="201">
        <v>0</v>
      </c>
    </row>
    <row r="23" spans="1:7" x14ac:dyDescent="0.25">
      <c r="A23" s="37" t="s">
        <v>84</v>
      </c>
      <c r="B23">
        <v>741783503.92800009</v>
      </c>
      <c r="C23" s="39" t="s">
        <v>40</v>
      </c>
      <c r="E23" s="44" t="s">
        <v>98</v>
      </c>
      <c r="F23">
        <v>0</v>
      </c>
      <c r="G23" s="201">
        <v>0</v>
      </c>
    </row>
    <row r="24" spans="1:7" x14ac:dyDescent="0.25">
      <c r="A24" s="37" t="s">
        <v>80</v>
      </c>
      <c r="B24">
        <v>548224695.21599925</v>
      </c>
      <c r="C24" s="39" t="s">
        <v>40</v>
      </c>
      <c r="E24" s="44" t="s">
        <v>99</v>
      </c>
      <c r="F24">
        <v>0</v>
      </c>
      <c r="G24" s="201">
        <v>0</v>
      </c>
    </row>
    <row r="25" spans="1:7" x14ac:dyDescent="0.25">
      <c r="A25" s="37" t="s">
        <v>87</v>
      </c>
      <c r="B25">
        <v>262017545.2631585</v>
      </c>
      <c r="C25" s="39" t="s">
        <v>40</v>
      </c>
      <c r="E25" s="44" t="s">
        <v>87</v>
      </c>
      <c r="F25">
        <v>0</v>
      </c>
      <c r="G25" s="201">
        <v>0</v>
      </c>
    </row>
    <row r="26" spans="1:7" x14ac:dyDescent="0.25">
      <c r="A26" s="37" t="s">
        <v>52</v>
      </c>
      <c r="B26">
        <v>15721052.715789512</v>
      </c>
      <c r="C26" s="39" t="s">
        <v>40</v>
      </c>
      <c r="E26" s="44" t="s">
        <v>52</v>
      </c>
      <c r="F26">
        <v>0</v>
      </c>
      <c r="G26" s="201">
        <v>0</v>
      </c>
    </row>
    <row r="27" spans="1:7" x14ac:dyDescent="0.25">
      <c r="A27" s="37" t="s">
        <v>60</v>
      </c>
      <c r="B27">
        <v>38516579.153684296</v>
      </c>
      <c r="C27" s="39" t="s">
        <v>40</v>
      </c>
      <c r="E27" s="44" t="s">
        <v>18</v>
      </c>
      <c r="F27">
        <v>0</v>
      </c>
      <c r="G27" s="201">
        <v>0</v>
      </c>
    </row>
    <row r="28" spans="1:7" x14ac:dyDescent="0.25">
      <c r="A28" s="37" t="s">
        <v>53</v>
      </c>
      <c r="B28">
        <v>15721052.715789512</v>
      </c>
      <c r="C28" s="39" t="s">
        <v>40</v>
      </c>
      <c r="E28" s="44" t="s">
        <v>19</v>
      </c>
      <c r="F28">
        <v>0</v>
      </c>
      <c r="G28" s="201">
        <v>0</v>
      </c>
    </row>
    <row r="29" spans="1:7" x14ac:dyDescent="0.25">
      <c r="A29" s="37" t="s">
        <v>61</v>
      </c>
      <c r="B29">
        <v>26201754.526315838</v>
      </c>
      <c r="C29" s="39" t="s">
        <v>40</v>
      </c>
      <c r="E29" s="44" t="s">
        <v>20</v>
      </c>
      <c r="F29">
        <v>0</v>
      </c>
      <c r="G29" s="201">
        <v>0</v>
      </c>
    </row>
    <row r="30" spans="1:7" x14ac:dyDescent="0.25">
      <c r="A30" s="37" t="s">
        <v>62</v>
      </c>
      <c r="B30">
        <v>23581579.073684264</v>
      </c>
      <c r="C30" s="39" t="s">
        <v>40</v>
      </c>
      <c r="E30" s="44" t="s">
        <v>21</v>
      </c>
      <c r="F30">
        <v>0</v>
      </c>
      <c r="G30" s="201">
        <v>0</v>
      </c>
    </row>
    <row r="31" spans="1:7" x14ac:dyDescent="0.25">
      <c r="A31" s="37" t="s">
        <v>12</v>
      </c>
      <c r="B31">
        <v>142275527.07789508</v>
      </c>
      <c r="C31" s="39" t="s">
        <v>40</v>
      </c>
      <c r="E31" s="44" t="s">
        <v>12</v>
      </c>
      <c r="F31">
        <v>0</v>
      </c>
      <c r="G31" s="201">
        <v>0</v>
      </c>
    </row>
    <row r="32" spans="1:7" x14ac:dyDescent="0.25">
      <c r="A32" s="37" t="s">
        <v>63</v>
      </c>
      <c r="B32">
        <v>44284633.395107456</v>
      </c>
      <c r="C32" s="39" t="s">
        <v>40</v>
      </c>
      <c r="E32" s="44" t="s">
        <v>22</v>
      </c>
      <c r="F32">
        <v>0</v>
      </c>
      <c r="G32" s="201">
        <v>0</v>
      </c>
    </row>
    <row r="33" spans="1:7" x14ac:dyDescent="0.25">
      <c r="A33" s="37" t="s">
        <v>64</v>
      </c>
      <c r="B33">
        <v>118049463.448127</v>
      </c>
      <c r="C33" s="39" t="s">
        <v>40</v>
      </c>
      <c r="E33" s="44" t="s">
        <v>23</v>
      </c>
      <c r="F33">
        <v>0</v>
      </c>
      <c r="G33" s="201">
        <v>0</v>
      </c>
    </row>
    <row r="34" spans="1:7" x14ac:dyDescent="0.25">
      <c r="A34" s="37" t="s">
        <v>65</v>
      </c>
      <c r="B34">
        <v>45671230.244640075</v>
      </c>
      <c r="C34" s="39" t="s">
        <v>40</v>
      </c>
      <c r="E34" s="44" t="s">
        <v>24</v>
      </c>
      <c r="F34">
        <v>0</v>
      </c>
      <c r="G34" s="201">
        <v>0</v>
      </c>
    </row>
    <row r="35" spans="1:7" x14ac:dyDescent="0.25">
      <c r="A35" s="37" t="s">
        <v>66</v>
      </c>
      <c r="B35">
        <v>45976017.1153685</v>
      </c>
      <c r="C35" s="39" t="s">
        <v>40</v>
      </c>
      <c r="E35" s="44" t="s">
        <v>25</v>
      </c>
      <c r="F35">
        <v>0</v>
      </c>
      <c r="G35" s="201">
        <v>0</v>
      </c>
    </row>
    <row r="36" spans="1:7" x14ac:dyDescent="0.25">
      <c r="A36" s="37" t="s">
        <v>67</v>
      </c>
      <c r="B36">
        <v>59788735.583419085</v>
      </c>
      <c r="C36" s="39" t="s">
        <v>40</v>
      </c>
      <c r="E36" s="44" t="s">
        <v>26</v>
      </c>
      <c r="F36">
        <v>0</v>
      </c>
      <c r="G36" s="201">
        <v>0</v>
      </c>
    </row>
    <row r="37" spans="1:7" x14ac:dyDescent="0.25">
      <c r="A37" s="37" t="s">
        <v>86</v>
      </c>
      <c r="B37">
        <v>553928091.17363989</v>
      </c>
      <c r="C37" s="39" t="s">
        <v>40</v>
      </c>
      <c r="E37" s="44" t="s">
        <v>27</v>
      </c>
      <c r="F37">
        <v>0</v>
      </c>
      <c r="G37" s="201">
        <v>0</v>
      </c>
    </row>
    <row r="38" spans="1:7" x14ac:dyDescent="0.25">
      <c r="A38" s="37" t="s">
        <v>85</v>
      </c>
      <c r="B38">
        <v>867698170.960302</v>
      </c>
      <c r="C38" s="39" t="s">
        <v>40</v>
      </c>
      <c r="E38" s="44" t="s">
        <v>85</v>
      </c>
      <c r="F38">
        <v>0</v>
      </c>
      <c r="G38" s="201">
        <v>0</v>
      </c>
    </row>
    <row r="39" spans="1:7" ht="15.75" thickBot="1" x14ac:dyDescent="0.3">
      <c r="A39" s="38" t="s">
        <v>13</v>
      </c>
      <c r="B39" s="203">
        <v>674139362.24830198</v>
      </c>
      <c r="C39" s="40" t="s">
        <v>40</v>
      </c>
      <c r="E39" s="45" t="s">
        <v>13</v>
      </c>
      <c r="F39" s="200">
        <v>0</v>
      </c>
      <c r="G39" s="202">
        <v>0</v>
      </c>
    </row>
    <row r="40" spans="1:7" ht="15.75" thickTop="1" x14ac:dyDescent="0.25"/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6DEE-77CE-4132-A44A-35DEF21B56E9}">
  <dimension ref="A1:D72"/>
  <sheetViews>
    <sheetView topLeftCell="A39" workbookViewId="0">
      <selection activeCell="D5" sqref="D5"/>
    </sheetView>
  </sheetViews>
  <sheetFormatPr defaultRowHeight="15" x14ac:dyDescent="0.25"/>
  <sheetData>
    <row r="1" spans="1:4" ht="21" x14ac:dyDescent="0.35">
      <c r="A1" s="35" t="s">
        <v>108</v>
      </c>
    </row>
    <row r="2" spans="1:4" ht="17.25" x14ac:dyDescent="0.3">
      <c r="A2" s="36" t="s">
        <v>148</v>
      </c>
    </row>
    <row r="4" spans="1:4" ht="18" thickBot="1" x14ac:dyDescent="0.35">
      <c r="A4" s="41" t="s">
        <v>147</v>
      </c>
    </row>
    <row r="5" spans="1:4" ht="16.5" thickTop="1" thickBot="1" x14ac:dyDescent="0.3">
      <c r="A5" s="236" t="s">
        <v>14</v>
      </c>
      <c r="B5" s="237" t="s">
        <v>15</v>
      </c>
      <c r="C5" s="238" t="s">
        <v>111</v>
      </c>
      <c r="D5" s="237" t="s">
        <v>112</v>
      </c>
    </row>
    <row r="6" spans="1:4" ht="15.75" thickTop="1" x14ac:dyDescent="0.25">
      <c r="A6" s="223" t="s">
        <v>149</v>
      </c>
      <c r="B6" s="219">
        <v>0</v>
      </c>
      <c r="C6">
        <v>-6753.5038705280158</v>
      </c>
      <c r="D6" s="219"/>
    </row>
    <row r="7" spans="1:4" x14ac:dyDescent="0.25">
      <c r="A7" s="223" t="s">
        <v>150</v>
      </c>
      <c r="B7" s="219">
        <v>0</v>
      </c>
      <c r="C7">
        <v>-208.44147748543256</v>
      </c>
      <c r="D7" s="219"/>
    </row>
    <row r="8" spans="1:4" x14ac:dyDescent="0.25">
      <c r="A8" s="223" t="s">
        <v>151</v>
      </c>
      <c r="B8" s="219">
        <v>0</v>
      </c>
      <c r="C8">
        <v>-156.59390728700288</v>
      </c>
      <c r="D8" s="219"/>
    </row>
    <row r="9" spans="1:4" x14ac:dyDescent="0.25">
      <c r="A9" s="223" t="s">
        <v>152</v>
      </c>
      <c r="B9" s="219">
        <v>0</v>
      </c>
      <c r="D9" s="219">
        <v>168.20390728700312</v>
      </c>
    </row>
    <row r="10" spans="1:4" x14ac:dyDescent="0.25">
      <c r="A10" s="223" t="s">
        <v>153</v>
      </c>
      <c r="B10" s="219">
        <v>0</v>
      </c>
      <c r="C10">
        <v>-156.59390728700288</v>
      </c>
      <c r="D10" s="219"/>
    </row>
    <row r="11" spans="1:4" x14ac:dyDescent="0.25">
      <c r="A11" s="223" t="s">
        <v>154</v>
      </c>
      <c r="B11" s="219">
        <v>0</v>
      </c>
      <c r="C11">
        <v>-1.3225836764104941</v>
      </c>
      <c r="D11" s="219"/>
    </row>
    <row r="12" spans="1:4" x14ac:dyDescent="0.25">
      <c r="A12" s="223" t="s">
        <v>155</v>
      </c>
      <c r="B12" s="219">
        <v>0</v>
      </c>
      <c r="C12">
        <v>-1.4860490746185326</v>
      </c>
      <c r="D12" s="219"/>
    </row>
    <row r="13" spans="1:4" x14ac:dyDescent="0.25">
      <c r="A13" s="223" t="s">
        <v>156</v>
      </c>
      <c r="B13" s="219">
        <v>0</v>
      </c>
      <c r="C13">
        <v>-1.653229595513118</v>
      </c>
      <c r="D13" s="219"/>
    </row>
    <row r="14" spans="1:4" x14ac:dyDescent="0.25">
      <c r="A14" s="223" t="s">
        <v>157</v>
      </c>
      <c r="B14" s="219">
        <v>0</v>
      </c>
      <c r="C14">
        <v>-66.129183820524702</v>
      </c>
      <c r="D14" s="219"/>
    </row>
    <row r="15" spans="1:4" x14ac:dyDescent="0.25">
      <c r="A15" s="223" t="s">
        <v>158</v>
      </c>
      <c r="B15" s="219">
        <v>0</v>
      </c>
      <c r="C15">
        <v>-2.404697593473625</v>
      </c>
      <c r="D15" s="219"/>
    </row>
    <row r="16" spans="1:4" x14ac:dyDescent="0.25">
      <c r="A16" s="223" t="s">
        <v>159</v>
      </c>
      <c r="B16" s="219">
        <v>0</v>
      </c>
      <c r="C16">
        <v>-33.064591910262351</v>
      </c>
      <c r="D16" s="219"/>
    </row>
    <row r="17" spans="1:4" x14ac:dyDescent="0.25">
      <c r="A17" s="223" t="s">
        <v>160</v>
      </c>
      <c r="B17" s="219">
        <v>0</v>
      </c>
      <c r="C17">
        <v>-8.2661479775655877</v>
      </c>
      <c r="D17" s="219"/>
    </row>
    <row r="18" spans="1:4" x14ac:dyDescent="0.25">
      <c r="A18" s="223" t="s">
        <v>161</v>
      </c>
      <c r="B18" s="219">
        <v>0</v>
      </c>
      <c r="C18">
        <v>-13.225836764104939</v>
      </c>
      <c r="D18" s="219"/>
    </row>
    <row r="19" spans="1:4" x14ac:dyDescent="0.25">
      <c r="A19" s="223" t="s">
        <v>162</v>
      </c>
      <c r="B19" s="219">
        <v>0</v>
      </c>
      <c r="C19">
        <v>-26.451673528209877</v>
      </c>
      <c r="D19" s="219"/>
    </row>
    <row r="20" spans="1:4" x14ac:dyDescent="0.25">
      <c r="A20" s="223" t="s">
        <v>163</v>
      </c>
      <c r="B20" s="219">
        <v>0</v>
      </c>
      <c r="C20">
        <v>-3.5745504767851193</v>
      </c>
      <c r="D20" s="219"/>
    </row>
    <row r="21" spans="1:4" x14ac:dyDescent="0.25">
      <c r="A21" s="223" t="s">
        <v>164</v>
      </c>
      <c r="B21" s="219">
        <v>0</v>
      </c>
      <c r="C21">
        <v>-0.44382002564110529</v>
      </c>
      <c r="D21" s="219"/>
    </row>
    <row r="22" spans="1:4" x14ac:dyDescent="0.25">
      <c r="A22" s="223" t="s">
        <v>165</v>
      </c>
      <c r="B22" s="219">
        <v>0</v>
      </c>
      <c r="C22">
        <v>-0.36379792698436153</v>
      </c>
      <c r="D22" s="219"/>
    </row>
    <row r="23" spans="1:4" x14ac:dyDescent="0.25">
      <c r="A23" s="223" t="s">
        <v>166</v>
      </c>
      <c r="B23" s="219">
        <v>0</v>
      </c>
      <c r="C23">
        <v>-0.77389331562931263</v>
      </c>
      <c r="D23" s="219"/>
    </row>
    <row r="24" spans="1:4" x14ac:dyDescent="0.25">
      <c r="A24" s="223" t="s">
        <v>167</v>
      </c>
      <c r="B24" s="219">
        <v>0</v>
      </c>
      <c r="C24">
        <v>-1.5077453911079635</v>
      </c>
      <c r="D24" s="219"/>
    </row>
    <row r="25" spans="1:4" x14ac:dyDescent="0.25">
      <c r="A25" s="223" t="s">
        <v>168</v>
      </c>
      <c r="B25" s="219">
        <v>0</v>
      </c>
      <c r="C25">
        <v>-25.129089851799385</v>
      </c>
      <c r="D25" s="219"/>
    </row>
    <row r="26" spans="1:4" x14ac:dyDescent="0.25">
      <c r="A26" s="223" t="s">
        <v>169</v>
      </c>
      <c r="B26" s="219">
        <v>0</v>
      </c>
      <c r="C26">
        <v>-10.256771368081381</v>
      </c>
      <c r="D26" s="219"/>
    </row>
    <row r="27" spans="1:4" x14ac:dyDescent="0.25">
      <c r="A27" s="223" t="s">
        <v>170</v>
      </c>
      <c r="B27" s="219">
        <v>0</v>
      </c>
      <c r="C27">
        <v>-25.129089851799389</v>
      </c>
      <c r="D27" s="219"/>
    </row>
    <row r="28" spans="1:4" x14ac:dyDescent="0.25">
      <c r="A28" s="223" t="s">
        <v>171</v>
      </c>
      <c r="B28" s="219">
        <v>0</v>
      </c>
      <c r="C28">
        <v>-15.077453911079603</v>
      </c>
      <c r="D28" s="219"/>
    </row>
    <row r="29" spans="1:4" x14ac:dyDescent="0.25">
      <c r="A29" s="223" t="s">
        <v>172</v>
      </c>
      <c r="B29" s="219">
        <v>0</v>
      </c>
      <c r="C29">
        <v>-16.752726567866254</v>
      </c>
      <c r="D29" s="219"/>
    </row>
    <row r="30" spans="1:4" x14ac:dyDescent="0.25">
      <c r="A30" s="223" t="s">
        <v>173</v>
      </c>
      <c r="B30" s="219">
        <v>0</v>
      </c>
      <c r="C30">
        <v>-2.7766950112485511</v>
      </c>
      <c r="D30" s="219"/>
    </row>
    <row r="31" spans="1:4" x14ac:dyDescent="0.25">
      <c r="A31" s="223" t="s">
        <v>174</v>
      </c>
      <c r="B31" s="219">
        <v>0</v>
      </c>
      <c r="C31">
        <v>-7.9825571320836683</v>
      </c>
      <c r="D31" s="219"/>
    </row>
    <row r="32" spans="1:4" x14ac:dyDescent="0.25">
      <c r="A32" s="223" t="s">
        <v>175</v>
      </c>
      <c r="B32" s="219">
        <v>0</v>
      </c>
      <c r="C32">
        <v>-2.7365985507154162</v>
      </c>
      <c r="D32" s="219"/>
    </row>
    <row r="33" spans="1:4" x14ac:dyDescent="0.25">
      <c r="A33" s="223" t="s">
        <v>176</v>
      </c>
      <c r="B33" s="219">
        <v>0</v>
      </c>
      <c r="C33">
        <v>-7.5057018673235865</v>
      </c>
      <c r="D33" s="219"/>
    </row>
    <row r="34" spans="1:4" x14ac:dyDescent="0.25">
      <c r="A34" s="223" t="s">
        <v>177</v>
      </c>
      <c r="B34" s="219">
        <v>0</v>
      </c>
      <c r="C34">
        <v>-7.0192988412847432</v>
      </c>
      <c r="D34" s="219"/>
    </row>
    <row r="35" spans="1:4" x14ac:dyDescent="0.25">
      <c r="A35" s="223" t="s">
        <v>178</v>
      </c>
      <c r="B35" s="219">
        <v>0</v>
      </c>
      <c r="C35">
        <v>-6.0963342677824786</v>
      </c>
      <c r="D35" s="219"/>
    </row>
    <row r="36" spans="1:4" x14ac:dyDescent="0.25">
      <c r="A36" s="223" t="s">
        <v>179</v>
      </c>
      <c r="B36" s="219">
        <v>0</v>
      </c>
      <c r="C36">
        <v>-0.65522587287274636</v>
      </c>
      <c r="D36" s="219"/>
    </row>
    <row r="37" spans="1:4" x14ac:dyDescent="0.25">
      <c r="A37" s="223" t="s">
        <v>180</v>
      </c>
      <c r="B37" s="219">
        <v>0</v>
      </c>
      <c r="C37">
        <v>-0.40706486313982937</v>
      </c>
      <c r="D37" s="219"/>
    </row>
    <row r="38" spans="1:4" x14ac:dyDescent="0.25">
      <c r="A38" s="223" t="s">
        <v>181</v>
      </c>
      <c r="B38" s="219">
        <v>1</v>
      </c>
      <c r="C38">
        <v>0</v>
      </c>
      <c r="D38" s="219"/>
    </row>
    <row r="39" spans="1:4" x14ac:dyDescent="0.25">
      <c r="A39" s="223" t="s">
        <v>182</v>
      </c>
      <c r="B39" s="219">
        <v>0</v>
      </c>
      <c r="D39" s="219">
        <v>6753.5038705280158</v>
      </c>
    </row>
    <row r="40" spans="1:4" x14ac:dyDescent="0.25">
      <c r="A40" s="223" t="s">
        <v>183</v>
      </c>
      <c r="B40" s="219">
        <v>0</v>
      </c>
      <c r="D40" s="219">
        <v>208.44147748543281</v>
      </c>
    </row>
    <row r="41" spans="1:4" x14ac:dyDescent="0.25">
      <c r="A41" s="223" t="s">
        <v>184</v>
      </c>
      <c r="B41" s="219">
        <v>0</v>
      </c>
      <c r="D41" s="219">
        <v>156.59390728700302</v>
      </c>
    </row>
    <row r="42" spans="1:4" x14ac:dyDescent="0.25">
      <c r="A42" s="223" t="s">
        <v>185</v>
      </c>
      <c r="B42" s="219">
        <v>0</v>
      </c>
      <c r="D42" s="219">
        <v>168.20390728700312</v>
      </c>
    </row>
    <row r="43" spans="1:4" x14ac:dyDescent="0.25">
      <c r="A43" s="223" t="s">
        <v>186</v>
      </c>
      <c r="B43" s="219">
        <v>0</v>
      </c>
      <c r="D43" s="219">
        <v>234.20390728700329</v>
      </c>
    </row>
    <row r="44" spans="1:4" x14ac:dyDescent="0.25">
      <c r="A44" s="223" t="s">
        <v>187</v>
      </c>
      <c r="B44" s="219">
        <v>0</v>
      </c>
      <c r="D44" s="219">
        <v>1.9780735412753643</v>
      </c>
    </row>
    <row r="45" spans="1:4" x14ac:dyDescent="0.25">
      <c r="A45" s="223" t="s">
        <v>188</v>
      </c>
      <c r="B45" s="219">
        <v>0</v>
      </c>
      <c r="D45" s="219">
        <v>-1.0000000000000036</v>
      </c>
    </row>
    <row r="46" spans="1:4" x14ac:dyDescent="0.25">
      <c r="A46" s="223" t="s">
        <v>189</v>
      </c>
      <c r="B46" s="219">
        <v>0</v>
      </c>
      <c r="D46" s="219">
        <v>-1.0000000000000036</v>
      </c>
    </row>
    <row r="47" spans="1:4" x14ac:dyDescent="0.25">
      <c r="A47" s="223" t="s">
        <v>190</v>
      </c>
      <c r="B47" s="219">
        <v>0</v>
      </c>
      <c r="D47" s="219">
        <v>-1.0000000000000036</v>
      </c>
    </row>
    <row r="48" spans="1:4" x14ac:dyDescent="0.25">
      <c r="A48" s="223" t="s">
        <v>191</v>
      </c>
      <c r="B48" s="219">
        <v>0</v>
      </c>
      <c r="D48" s="219">
        <v>-1.0000000000000036</v>
      </c>
    </row>
    <row r="49" spans="1:4" x14ac:dyDescent="0.25">
      <c r="A49" s="223" t="s">
        <v>192</v>
      </c>
      <c r="B49" s="219">
        <v>0</v>
      </c>
      <c r="D49" s="219">
        <v>-1.0000000000000036</v>
      </c>
    </row>
    <row r="50" spans="1:4" x14ac:dyDescent="0.25">
      <c r="A50" s="223" t="s">
        <v>193</v>
      </c>
      <c r="B50" s="219">
        <v>0</v>
      </c>
      <c r="D50" s="219">
        <v>-1.0000000000000036</v>
      </c>
    </row>
    <row r="51" spans="1:4" x14ac:dyDescent="0.25">
      <c r="A51" s="223" t="s">
        <v>194</v>
      </c>
      <c r="B51" s="219">
        <v>0</v>
      </c>
      <c r="D51" s="219">
        <v>-1.0000000000000036</v>
      </c>
    </row>
    <row r="52" spans="1:4" x14ac:dyDescent="0.25">
      <c r="A52" s="223" t="s">
        <v>195</v>
      </c>
      <c r="B52" s="219">
        <v>0</v>
      </c>
      <c r="D52" s="219">
        <v>-1.0000000000000036</v>
      </c>
    </row>
    <row r="53" spans="1:4" x14ac:dyDescent="0.25">
      <c r="A53" s="223" t="s">
        <v>196</v>
      </c>
      <c r="B53" s="219">
        <v>0</v>
      </c>
      <c r="D53" s="219">
        <v>-1.0000000000000036</v>
      </c>
    </row>
    <row r="54" spans="1:4" x14ac:dyDescent="0.25">
      <c r="A54" s="223" t="s">
        <v>197</v>
      </c>
      <c r="B54" s="219">
        <v>0</v>
      </c>
      <c r="D54" s="219">
        <v>-1.0000000000000036</v>
      </c>
    </row>
    <row r="55" spans="1:4" x14ac:dyDescent="0.25">
      <c r="A55" s="223" t="s">
        <v>198</v>
      </c>
      <c r="B55" s="219">
        <v>0</v>
      </c>
      <c r="D55" s="219">
        <v>-1.0000000000000036</v>
      </c>
    </row>
    <row r="56" spans="1:4" x14ac:dyDescent="0.25">
      <c r="A56" s="223" t="s">
        <v>199</v>
      </c>
      <c r="B56" s="219">
        <v>0</v>
      </c>
      <c r="D56" s="219">
        <v>-1.0000000000000036</v>
      </c>
    </row>
    <row r="57" spans="1:4" x14ac:dyDescent="0.25">
      <c r="A57" s="223" t="s">
        <v>200</v>
      </c>
      <c r="B57" s="219">
        <v>0</v>
      </c>
      <c r="D57" s="219">
        <v>3.2490735412753518</v>
      </c>
    </row>
    <row r="58" spans="1:4" x14ac:dyDescent="0.25">
      <c r="A58" s="223" t="s">
        <v>201</v>
      </c>
      <c r="B58" s="219">
        <v>0</v>
      </c>
      <c r="D58" s="219">
        <v>3.1480000000000041</v>
      </c>
    </row>
    <row r="59" spans="1:4" x14ac:dyDescent="0.25">
      <c r="A59" s="223" t="s">
        <v>202</v>
      </c>
      <c r="B59" s="219">
        <v>0</v>
      </c>
      <c r="D59" s="219">
        <v>3.7480000000000131</v>
      </c>
    </row>
    <row r="60" spans="1:4" x14ac:dyDescent="0.25">
      <c r="A60" s="223" t="s">
        <v>203</v>
      </c>
      <c r="B60" s="219">
        <v>0</v>
      </c>
      <c r="D60" s="219">
        <v>3.3480000000000039</v>
      </c>
    </row>
    <row r="61" spans="1:4" x14ac:dyDescent="0.25">
      <c r="A61" s="223" t="s">
        <v>204</v>
      </c>
      <c r="B61" s="219">
        <v>0</v>
      </c>
      <c r="D61" s="219">
        <v>2.1480000000000059</v>
      </c>
    </row>
    <row r="62" spans="1:4" x14ac:dyDescent="0.25">
      <c r="A62" s="223" t="s">
        <v>205</v>
      </c>
      <c r="B62" s="219">
        <v>0</v>
      </c>
      <c r="D62" s="219">
        <v>2.7480000000000016</v>
      </c>
    </row>
    <row r="63" spans="1:4" x14ac:dyDescent="0.25">
      <c r="A63" s="223" t="s">
        <v>206</v>
      </c>
      <c r="B63" s="219">
        <v>0</v>
      </c>
      <c r="D63" s="219">
        <v>4.2377676557162296</v>
      </c>
    </row>
    <row r="64" spans="1:4" x14ac:dyDescent="0.25">
      <c r="A64" s="223" t="s">
        <v>207</v>
      </c>
      <c r="B64" s="219">
        <v>0</v>
      </c>
      <c r="D64" s="219">
        <v>1.0000000000000036</v>
      </c>
    </row>
    <row r="65" spans="1:4" x14ac:dyDescent="0.25">
      <c r="A65" s="223" t="s">
        <v>208</v>
      </c>
      <c r="B65" s="219">
        <v>0</v>
      </c>
      <c r="D65" s="219">
        <v>1.0000000000000036</v>
      </c>
    </row>
    <row r="66" spans="1:4" x14ac:dyDescent="0.25">
      <c r="A66" s="223" t="s">
        <v>209</v>
      </c>
      <c r="B66" s="219">
        <v>0</v>
      </c>
      <c r="D66" s="219">
        <v>1.0000000000000036</v>
      </c>
    </row>
    <row r="67" spans="1:4" x14ac:dyDescent="0.25">
      <c r="A67" s="223" t="s">
        <v>210</v>
      </c>
      <c r="B67" s="219">
        <v>0</v>
      </c>
      <c r="D67" s="219">
        <v>1.0000000000000036</v>
      </c>
    </row>
    <row r="68" spans="1:4" x14ac:dyDescent="0.25">
      <c r="A68" s="223" t="s">
        <v>211</v>
      </c>
      <c r="B68" s="219">
        <v>0</v>
      </c>
      <c r="D68" s="219">
        <v>1.0000000000000036</v>
      </c>
    </row>
    <row r="69" spans="1:4" x14ac:dyDescent="0.25">
      <c r="A69" s="223" t="s">
        <v>212</v>
      </c>
      <c r="B69" s="219">
        <v>0</v>
      </c>
      <c r="D69" s="219">
        <v>1.0000000000000036</v>
      </c>
    </row>
    <row r="70" spans="1:4" x14ac:dyDescent="0.25">
      <c r="A70" s="223" t="s">
        <v>213</v>
      </c>
      <c r="B70" s="219">
        <v>0</v>
      </c>
      <c r="D70" s="219">
        <v>1.0000000000000036</v>
      </c>
    </row>
    <row r="71" spans="1:4" ht="15.75" thickBot="1" x14ac:dyDescent="0.3">
      <c r="A71" s="224" t="s">
        <v>214</v>
      </c>
      <c r="B71" s="220">
        <v>0</v>
      </c>
      <c r="C71" s="203"/>
      <c r="D71" s="220">
        <v>1.0000000000000036</v>
      </c>
    </row>
    <row r="72" spans="1:4" ht="15.75" thickTop="1" x14ac:dyDescent="0.25"/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E32BD-BDAA-403F-B001-08A9B27D0706}">
  <dimension ref="A1:D39"/>
  <sheetViews>
    <sheetView workbookViewId="0">
      <selection activeCell="D5" sqref="D5"/>
    </sheetView>
  </sheetViews>
  <sheetFormatPr defaultRowHeight="15" x14ac:dyDescent="0.25"/>
  <sheetData>
    <row r="1" spans="1:4" ht="21" x14ac:dyDescent="0.35">
      <c r="A1" s="35" t="s">
        <v>108</v>
      </c>
    </row>
    <row r="2" spans="1:4" ht="17.25" x14ac:dyDescent="0.3">
      <c r="A2" s="36" t="s">
        <v>146</v>
      </c>
    </row>
    <row r="4" spans="1:4" ht="18" thickBot="1" x14ac:dyDescent="0.35">
      <c r="A4" s="41" t="s">
        <v>147</v>
      </c>
    </row>
    <row r="5" spans="1:4" ht="16.5" thickTop="1" thickBot="1" x14ac:dyDescent="0.3">
      <c r="A5" s="236" t="s">
        <v>14</v>
      </c>
      <c r="B5" s="237" t="s">
        <v>15</v>
      </c>
      <c r="C5" s="238" t="s">
        <v>111</v>
      </c>
      <c r="D5" s="237" t="s">
        <v>112</v>
      </c>
    </row>
    <row r="6" spans="1:4" ht="15.75" thickTop="1" x14ac:dyDescent="0.25">
      <c r="A6" s="223" t="s">
        <v>74</v>
      </c>
      <c r="B6" s="219">
        <v>79090</v>
      </c>
      <c r="C6">
        <v>0</v>
      </c>
      <c r="D6" s="219"/>
    </row>
    <row r="7" spans="1:4" x14ac:dyDescent="0.25">
      <c r="A7" s="223" t="s">
        <v>57</v>
      </c>
      <c r="B7" s="219">
        <v>0</v>
      </c>
      <c r="C7">
        <v>-2562516</v>
      </c>
      <c r="D7" s="219"/>
    </row>
    <row r="8" spans="1:4" x14ac:dyDescent="0.25">
      <c r="A8" s="223" t="s">
        <v>2</v>
      </c>
      <c r="B8" s="219">
        <v>113000</v>
      </c>
      <c r="C8">
        <v>7.2759576141834259E-11</v>
      </c>
      <c r="D8" s="219"/>
    </row>
    <row r="9" spans="1:4" x14ac:dyDescent="0.25">
      <c r="A9" s="223" t="s">
        <v>3</v>
      </c>
      <c r="B9" s="219">
        <v>80000</v>
      </c>
      <c r="C9">
        <v>0</v>
      </c>
      <c r="D9" s="219">
        <v>2393639.239999997</v>
      </c>
    </row>
    <row r="10" spans="1:4" x14ac:dyDescent="0.25">
      <c r="A10" s="223" t="s">
        <v>4</v>
      </c>
      <c r="B10" s="219">
        <v>0</v>
      </c>
      <c r="C10">
        <v>-2298737.9941564617</v>
      </c>
      <c r="D10" s="219"/>
    </row>
    <row r="11" spans="1:4" x14ac:dyDescent="0.25">
      <c r="A11" s="223" t="s">
        <v>16</v>
      </c>
      <c r="B11" s="219">
        <v>0</v>
      </c>
      <c r="C11">
        <v>-272170578.50812525</v>
      </c>
      <c r="D11" s="219"/>
    </row>
    <row r="12" spans="1:4" x14ac:dyDescent="0.25">
      <c r="A12" s="223" t="s">
        <v>89</v>
      </c>
      <c r="B12" s="219">
        <v>0</v>
      </c>
      <c r="C12">
        <v>-243802048.554241</v>
      </c>
      <c r="D12" s="219">
        <v>538373420.06052995</v>
      </c>
    </row>
    <row r="13" spans="1:4" x14ac:dyDescent="0.25">
      <c r="A13" s="223" t="s">
        <v>90</v>
      </c>
      <c r="B13" s="219">
        <v>0</v>
      </c>
      <c r="C13">
        <v>-219147908.81280085</v>
      </c>
      <c r="D13" s="219">
        <v>538373420.06052995</v>
      </c>
    </row>
    <row r="14" spans="1:4" x14ac:dyDescent="0.25">
      <c r="A14" s="223" t="s">
        <v>91</v>
      </c>
      <c r="B14" s="219">
        <v>0</v>
      </c>
      <c r="C14">
        <v>-5478697.7203200134</v>
      </c>
      <c r="D14" s="219">
        <v>538373420.06052995</v>
      </c>
    </row>
    <row r="15" spans="1:4" x14ac:dyDescent="0.25">
      <c r="A15" s="223" t="s">
        <v>92</v>
      </c>
      <c r="B15" s="219">
        <v>0</v>
      </c>
      <c r="C15">
        <v>-150664187.30880055</v>
      </c>
      <c r="D15" s="219">
        <v>538373420.06052995</v>
      </c>
    </row>
    <row r="16" spans="1:4" x14ac:dyDescent="0.25">
      <c r="A16" s="223" t="s">
        <v>93</v>
      </c>
      <c r="B16" s="219">
        <v>0</v>
      </c>
      <c r="C16">
        <v>-10957395.440640029</v>
      </c>
      <c r="D16" s="219">
        <v>538373420.06052995</v>
      </c>
    </row>
    <row r="17" spans="1:4" x14ac:dyDescent="0.25">
      <c r="A17" s="223" t="s">
        <v>94</v>
      </c>
      <c r="B17" s="219">
        <v>0</v>
      </c>
      <c r="C17">
        <v>-43829581.762560122</v>
      </c>
      <c r="D17" s="219">
        <v>538373420.06052995</v>
      </c>
    </row>
    <row r="18" spans="1:4" x14ac:dyDescent="0.25">
      <c r="A18" s="223" t="s">
        <v>95</v>
      </c>
      <c r="B18" s="219">
        <v>0</v>
      </c>
      <c r="C18">
        <v>-27393488.601600081</v>
      </c>
      <c r="D18" s="219">
        <v>538373420.06052995</v>
      </c>
    </row>
    <row r="19" spans="1:4" x14ac:dyDescent="0.25">
      <c r="A19" s="223" t="s">
        <v>96</v>
      </c>
      <c r="B19" s="219">
        <v>0</v>
      </c>
      <c r="C19">
        <v>-13696744.300800039</v>
      </c>
      <c r="D19" s="219">
        <v>538373420.06052995</v>
      </c>
    </row>
    <row r="20" spans="1:4" x14ac:dyDescent="0.25">
      <c r="A20" s="223" t="s">
        <v>97</v>
      </c>
      <c r="B20" s="219">
        <v>0</v>
      </c>
      <c r="C20">
        <v>-101355907.82592034</v>
      </c>
      <c r="D20" s="219">
        <v>538373420.06052995</v>
      </c>
    </row>
    <row r="21" spans="1:4" x14ac:dyDescent="0.25">
      <c r="A21" s="223" t="s">
        <v>79</v>
      </c>
      <c r="B21" s="219">
        <v>0</v>
      </c>
      <c r="C21">
        <v>-816325960.32768643</v>
      </c>
      <c r="D21" s="219">
        <v>538373420.06052995</v>
      </c>
    </row>
    <row r="22" spans="1:4" x14ac:dyDescent="0.25">
      <c r="A22" s="223" t="s">
        <v>98</v>
      </c>
      <c r="B22" s="219">
        <v>0</v>
      </c>
      <c r="D22" s="219">
        <v>473434720.2013436</v>
      </c>
    </row>
    <row r="23" spans="1:4" x14ac:dyDescent="0.25">
      <c r="A23" s="223" t="s">
        <v>99</v>
      </c>
      <c r="B23" s="219">
        <v>0</v>
      </c>
      <c r="C23">
        <v>-825095890.32768655</v>
      </c>
      <c r="D23" s="219">
        <v>538373420.06052995</v>
      </c>
    </row>
    <row r="24" spans="1:4" x14ac:dyDescent="0.25">
      <c r="A24" s="223" t="s">
        <v>87</v>
      </c>
      <c r="B24" s="219">
        <v>0</v>
      </c>
      <c r="C24">
        <v>-165700595.33007839</v>
      </c>
      <c r="D24" s="219"/>
    </row>
    <row r="25" spans="1:4" x14ac:dyDescent="0.25">
      <c r="A25" s="223" t="s">
        <v>52</v>
      </c>
      <c r="B25" s="219">
        <v>0</v>
      </c>
      <c r="C25">
        <v>-14417625.579789508</v>
      </c>
      <c r="D25" s="219"/>
    </row>
    <row r="26" spans="1:4" x14ac:dyDescent="0.25">
      <c r="A26" s="223" t="s">
        <v>18</v>
      </c>
      <c r="B26" s="219">
        <v>0</v>
      </c>
      <c r="C26">
        <v>-35323182.670484267</v>
      </c>
      <c r="D26" s="219"/>
    </row>
    <row r="27" spans="1:4" x14ac:dyDescent="0.25">
      <c r="A27" s="223" t="s">
        <v>19</v>
      </c>
      <c r="B27" s="219">
        <v>0</v>
      </c>
      <c r="C27">
        <v>-14417625.57978951</v>
      </c>
      <c r="D27" s="219"/>
    </row>
    <row r="28" spans="1:4" x14ac:dyDescent="0.25">
      <c r="A28" s="223" t="s">
        <v>20</v>
      </c>
      <c r="B28" s="219">
        <v>0</v>
      </c>
      <c r="C28">
        <v>-24029375.966315851</v>
      </c>
      <c r="D28" s="219"/>
    </row>
    <row r="29" spans="1:4" x14ac:dyDescent="0.25">
      <c r="A29" s="223" t="s">
        <v>21</v>
      </c>
      <c r="B29" s="219">
        <v>0</v>
      </c>
      <c r="C29">
        <v>-21626438.369684268</v>
      </c>
      <c r="D29" s="219"/>
    </row>
    <row r="30" spans="1:4" x14ac:dyDescent="0.25">
      <c r="A30" s="223" t="s">
        <v>12</v>
      </c>
      <c r="B30" s="219">
        <v>0</v>
      </c>
      <c r="C30">
        <v>-127041750.23242061</v>
      </c>
      <c r="D30" s="219"/>
    </row>
    <row r="31" spans="1:4" x14ac:dyDescent="0.25">
      <c r="A31" s="223" t="s">
        <v>22</v>
      </c>
      <c r="B31" s="219">
        <v>0</v>
      </c>
      <c r="C31">
        <v>-45386685.325177372</v>
      </c>
      <c r="D31" s="219"/>
    </row>
    <row r="32" spans="1:4" x14ac:dyDescent="0.25">
      <c r="A32" s="223" t="s">
        <v>23</v>
      </c>
      <c r="B32" s="219">
        <v>0</v>
      </c>
      <c r="C32">
        <v>-132391288.64897506</v>
      </c>
      <c r="D32" s="219"/>
    </row>
    <row r="33" spans="1:4" x14ac:dyDescent="0.25">
      <c r="A33" s="223" t="s">
        <v>24</v>
      </c>
      <c r="B33" s="219">
        <v>0</v>
      </c>
      <c r="C33">
        <v>-48270210.441135317</v>
      </c>
      <c r="D33" s="219"/>
    </row>
    <row r="34" spans="1:4" x14ac:dyDescent="0.25">
      <c r="A34" s="223" t="s">
        <v>25</v>
      </c>
      <c r="B34" s="219">
        <v>0</v>
      </c>
      <c r="C34">
        <v>-51615099.575646438</v>
      </c>
      <c r="D34" s="219"/>
    </row>
    <row r="35" spans="1:4" x14ac:dyDescent="0.25">
      <c r="A35" s="223" t="s">
        <v>26</v>
      </c>
      <c r="B35" s="219">
        <v>0</v>
      </c>
      <c r="C35">
        <v>-59429452.639892362</v>
      </c>
      <c r="D35" s="219"/>
    </row>
    <row r="36" spans="1:4" x14ac:dyDescent="0.25">
      <c r="A36" s="223" t="s">
        <v>27</v>
      </c>
      <c r="B36" s="219">
        <v>0</v>
      </c>
      <c r="C36">
        <v>-538373420.06052995</v>
      </c>
      <c r="D36" s="219"/>
    </row>
    <row r="37" spans="1:4" x14ac:dyDescent="0.25">
      <c r="A37" s="223" t="s">
        <v>85</v>
      </c>
      <c r="B37" s="219">
        <v>0</v>
      </c>
      <c r="C37">
        <v>-538373420.06052995</v>
      </c>
      <c r="D37" s="219"/>
    </row>
    <row r="38" spans="1:4" ht="15.75" thickBot="1" x14ac:dyDescent="0.3">
      <c r="A38" s="224" t="s">
        <v>13</v>
      </c>
      <c r="B38" s="220">
        <v>0</v>
      </c>
      <c r="C38" s="203">
        <v>-538373420.06052995</v>
      </c>
      <c r="D38" s="220"/>
    </row>
    <row r="39" spans="1:4" ht="15.75" thickTop="1" x14ac:dyDescent="0.25"/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A339-8AC7-4C6C-BEA6-C4C04D3A846A}">
  <dimension ref="A1:AL41"/>
  <sheetViews>
    <sheetView topLeftCell="AB1" workbookViewId="0">
      <selection activeCell="AL5" sqref="AL5:AL37"/>
    </sheetView>
  </sheetViews>
  <sheetFormatPr defaultRowHeight="15" x14ac:dyDescent="0.25"/>
  <sheetData>
    <row r="1" spans="1:38" ht="21" x14ac:dyDescent="0.35">
      <c r="A1" s="35" t="s">
        <v>108</v>
      </c>
    </row>
    <row r="2" spans="1:38" ht="17.25" x14ac:dyDescent="0.3">
      <c r="A2" s="36" t="s">
        <v>109</v>
      </c>
    </row>
    <row r="3" spans="1:38" ht="15.75" thickBot="1" x14ac:dyDescent="0.3"/>
    <row r="4" spans="1:38" ht="16.5" thickTop="1" thickBot="1" x14ac:dyDescent="0.3">
      <c r="A4" s="228" t="s">
        <v>110</v>
      </c>
      <c r="B4" s="229" t="s">
        <v>15</v>
      </c>
      <c r="C4" s="221" t="s">
        <v>113</v>
      </c>
      <c r="D4" s="221" t="s">
        <v>114</v>
      </c>
      <c r="E4" s="221" t="s">
        <v>115</v>
      </c>
      <c r="F4" s="221" t="s">
        <v>116</v>
      </c>
      <c r="G4" s="221" t="s">
        <v>117</v>
      </c>
      <c r="H4" s="221" t="s">
        <v>118</v>
      </c>
      <c r="I4" s="221" t="s">
        <v>119</v>
      </c>
      <c r="J4" s="221" t="s">
        <v>120</v>
      </c>
      <c r="K4" s="221" t="s">
        <v>121</v>
      </c>
      <c r="L4" s="221" t="s">
        <v>122</v>
      </c>
      <c r="M4" s="221" t="s">
        <v>123</v>
      </c>
      <c r="N4" s="221" t="s">
        <v>124</v>
      </c>
      <c r="O4" s="221" t="s">
        <v>125</v>
      </c>
      <c r="P4" s="221" t="s">
        <v>126</v>
      </c>
      <c r="Q4" s="221" t="s">
        <v>127</v>
      </c>
      <c r="R4" s="221" t="s">
        <v>128</v>
      </c>
      <c r="S4" s="221" t="s">
        <v>129</v>
      </c>
      <c r="T4" s="221" t="s">
        <v>130</v>
      </c>
      <c r="U4" s="221" t="s">
        <v>131</v>
      </c>
      <c r="V4" s="221" t="s">
        <v>132</v>
      </c>
      <c r="W4" s="221" t="s">
        <v>133</v>
      </c>
      <c r="X4" s="221" t="s">
        <v>134</v>
      </c>
      <c r="Y4" s="221" t="s">
        <v>135</v>
      </c>
      <c r="Z4" s="221" t="s">
        <v>136</v>
      </c>
      <c r="AA4" s="221" t="s">
        <v>137</v>
      </c>
      <c r="AB4" s="221" t="s">
        <v>138</v>
      </c>
      <c r="AC4" s="221" t="s">
        <v>139</v>
      </c>
      <c r="AD4" s="221" t="s">
        <v>140</v>
      </c>
      <c r="AE4" s="221" t="s">
        <v>141</v>
      </c>
      <c r="AF4" s="221" t="s">
        <v>142</v>
      </c>
      <c r="AG4" s="221" t="s">
        <v>143</v>
      </c>
      <c r="AH4" s="221" t="s">
        <v>144</v>
      </c>
      <c r="AI4" s="222" t="s">
        <v>145</v>
      </c>
      <c r="AK4" t="s">
        <v>111</v>
      </c>
      <c r="AL4" t="s">
        <v>112</v>
      </c>
    </row>
    <row r="5" spans="1:38" ht="15.75" thickTop="1" x14ac:dyDescent="0.25">
      <c r="A5" s="223" t="s">
        <v>4</v>
      </c>
      <c r="B5" s="219">
        <v>2313639.2400000002</v>
      </c>
      <c r="C5">
        <v>28.836000000000006</v>
      </c>
      <c r="D5">
        <v>0.89000000000000024</v>
      </c>
      <c r="E5">
        <v>1.0000000000000009</v>
      </c>
      <c r="F5">
        <v>1.0000000000000013</v>
      </c>
      <c r="G5">
        <v>1.0000000000000009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-9.8594743480617855E-17</v>
      </c>
      <c r="V5">
        <v>-2.9127741885126599E-17</v>
      </c>
      <c r="W5">
        <v>2.6461471902550193E-17</v>
      </c>
      <c r="X5">
        <v>-2.9127741885126599E-17</v>
      </c>
      <c r="Y5">
        <v>-1.2123548692732934E-17</v>
      </c>
      <c r="Z5">
        <v>-4.7886174192601811E-17</v>
      </c>
      <c r="AA5">
        <v>-1.7994286616307459E-17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 s="219">
        <v>0</v>
      </c>
      <c r="AK5" s="233"/>
      <c r="AL5" s="233"/>
    </row>
    <row r="6" spans="1:38" x14ac:dyDescent="0.25">
      <c r="A6" s="223" t="s">
        <v>57</v>
      </c>
      <c r="B6" s="219">
        <v>2562516.0000000005</v>
      </c>
      <c r="C6">
        <v>32.400000000000006</v>
      </c>
      <c r="D6">
        <v>1.0000000000000002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-7.6327832942979611E-18</v>
      </c>
      <c r="V6">
        <v>-6.7654215563095452E-18</v>
      </c>
      <c r="W6">
        <v>1.0408340855861114E-18</v>
      </c>
      <c r="X6">
        <v>1.7347234759768317E-19</v>
      </c>
      <c r="Y6">
        <v>2.1684043449710397E-19</v>
      </c>
      <c r="Z6">
        <v>6.8521577301083868E-18</v>
      </c>
      <c r="AA6">
        <v>5.2041704279305569E-19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 s="219">
        <v>0</v>
      </c>
      <c r="AK6" s="234"/>
      <c r="AL6" s="234"/>
    </row>
    <row r="7" spans="1:38" x14ac:dyDescent="0.25">
      <c r="A7" s="223" t="s">
        <v>2</v>
      </c>
      <c r="B7" s="219">
        <v>113000.00000000003</v>
      </c>
      <c r="C7">
        <v>0</v>
      </c>
      <c r="D7">
        <v>0</v>
      </c>
      <c r="E7">
        <v>1.0000000000000009</v>
      </c>
      <c r="F7">
        <v>8.8817841970012602E-16</v>
      </c>
      <c r="G7">
        <v>8.8817841970012602E-16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-4.8572257327350642E-17</v>
      </c>
      <c r="V7">
        <v>-4.1633363423443407E-17</v>
      </c>
      <c r="W7">
        <v>-4.8572257327350642E-17</v>
      </c>
      <c r="X7">
        <v>-4.1633363423443407E-17</v>
      </c>
      <c r="Y7">
        <v>-2.7755575615628938E-17</v>
      </c>
      <c r="Z7">
        <v>-4.1633363423443407E-17</v>
      </c>
      <c r="AA7">
        <v>-5.5511151231257876E-17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 s="219">
        <v>0</v>
      </c>
      <c r="AK7" s="234"/>
      <c r="AL7" s="234"/>
    </row>
    <row r="8" spans="1:38" x14ac:dyDescent="0.25">
      <c r="A8" s="223" t="s">
        <v>88</v>
      </c>
      <c r="B8" s="219">
        <v>79090</v>
      </c>
      <c r="C8">
        <v>1</v>
      </c>
      <c r="D8">
        <v>0</v>
      </c>
      <c r="E8">
        <v>0</v>
      </c>
      <c r="F8">
        <v>0</v>
      </c>
      <c r="G8">
        <v>-6.9388939039072284E-18</v>
      </c>
      <c r="H8">
        <v>0</v>
      </c>
      <c r="I8">
        <v>5.4210108624275222E-20</v>
      </c>
      <c r="J8">
        <v>5.4210108624275222E-20</v>
      </c>
      <c r="K8">
        <v>5.4210108624275222E-20</v>
      </c>
      <c r="L8">
        <v>5.4210108624275222E-20</v>
      </c>
      <c r="M8">
        <v>5.4210108624275222E-20</v>
      </c>
      <c r="N8">
        <v>5.4210108624275222E-20</v>
      </c>
      <c r="O8">
        <v>5.4210108624275222E-20</v>
      </c>
      <c r="P8">
        <v>5.4210108624275222E-20</v>
      </c>
      <c r="Q8">
        <v>5.4210108624275222E-20</v>
      </c>
      <c r="R8">
        <v>5.4210108624275222E-20</v>
      </c>
      <c r="S8">
        <v>5.4210108624275222E-20</v>
      </c>
      <c r="T8">
        <v>5.4210108624275222E-20</v>
      </c>
      <c r="U8">
        <v>-2.1684043449710089E-19</v>
      </c>
      <c r="V8">
        <v>-2.1684043449710089E-19</v>
      </c>
      <c r="W8">
        <v>-2.1684043449710089E-19</v>
      </c>
      <c r="X8">
        <v>-2.1684043449710089E-19</v>
      </c>
      <c r="Y8">
        <v>-1.0842021724855044E-19</v>
      </c>
      <c r="Z8">
        <v>0</v>
      </c>
      <c r="AA8">
        <v>-2.1684043449710089E-19</v>
      </c>
      <c r="AB8">
        <v>-5.4210108624275222E-20</v>
      </c>
      <c r="AC8">
        <v>-5.4210108624275222E-20</v>
      </c>
      <c r="AD8">
        <v>-5.4210108624275222E-20</v>
      </c>
      <c r="AE8">
        <v>-5.4210108624275222E-20</v>
      </c>
      <c r="AF8">
        <v>-5.4210108624275222E-20</v>
      </c>
      <c r="AG8">
        <v>-5.4210108624275222E-20</v>
      </c>
      <c r="AH8">
        <v>-5.4210108624275222E-20</v>
      </c>
      <c r="AI8" s="219">
        <v>-5.4210108624275222E-20</v>
      </c>
      <c r="AK8" s="234"/>
      <c r="AL8" s="234"/>
    </row>
    <row r="9" spans="1:38" x14ac:dyDescent="0.25">
      <c r="A9" s="223" t="s">
        <v>3</v>
      </c>
      <c r="B9" s="219">
        <v>80000</v>
      </c>
      <c r="C9">
        <v>0</v>
      </c>
      <c r="D9">
        <v>0</v>
      </c>
      <c r="E9">
        <v>0</v>
      </c>
      <c r="F9">
        <v>-1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-2.7755575615628914E-17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 s="219">
        <v>0</v>
      </c>
      <c r="AK9" s="234"/>
      <c r="AL9" s="234"/>
    </row>
    <row r="10" spans="1:38" x14ac:dyDescent="0.25">
      <c r="A10" s="223" t="s">
        <v>49</v>
      </c>
      <c r="B10" s="219">
        <v>273934886.01600075</v>
      </c>
      <c r="C10">
        <v>3414.1824000000092</v>
      </c>
      <c r="D10">
        <v>105.3760000000004</v>
      </c>
      <c r="E10">
        <v>118.40000000000039</v>
      </c>
      <c r="F10">
        <v>118.40000000000045</v>
      </c>
      <c r="G10">
        <v>118.40000000000053</v>
      </c>
      <c r="H10">
        <v>1.0000000000000036</v>
      </c>
      <c r="I10">
        <v>-1.7763568394002568E-15</v>
      </c>
      <c r="J10">
        <v>-1.7763568394002568E-15</v>
      </c>
      <c r="K10">
        <v>-1.7763568394002568E-15</v>
      </c>
      <c r="L10">
        <v>-1.7763568394002568E-15</v>
      </c>
      <c r="M10">
        <v>-1.7763568394002568E-15</v>
      </c>
      <c r="N10">
        <v>-1.7763568394002568E-15</v>
      </c>
      <c r="O10">
        <v>-1.7763568394002568E-15</v>
      </c>
      <c r="P10">
        <v>-1.7763568394002568E-15</v>
      </c>
      <c r="Q10">
        <v>-1.7763568394002568E-15</v>
      </c>
      <c r="R10">
        <v>-1.7763568394002568E-15</v>
      </c>
      <c r="S10">
        <v>-1.7763568394002568E-15</v>
      </c>
      <c r="T10">
        <v>-1.7763568394002568E-15</v>
      </c>
      <c r="U10">
        <v>-6.3445471099044136E-15</v>
      </c>
      <c r="V10">
        <v>9.921674593016437E-16</v>
      </c>
      <c r="W10">
        <v>7.5739303717625933E-15</v>
      </c>
      <c r="X10">
        <v>9.921674593016437E-16</v>
      </c>
      <c r="Y10">
        <v>2.5613747234309947E-15</v>
      </c>
      <c r="Z10">
        <v>-1.2288309259034261E-15</v>
      </c>
      <c r="AA10">
        <v>4.97490382223022E-15</v>
      </c>
      <c r="AB10">
        <v>1.7763568394002568E-15</v>
      </c>
      <c r="AC10">
        <v>1.7763568394002568E-15</v>
      </c>
      <c r="AD10">
        <v>1.7763568394002568E-15</v>
      </c>
      <c r="AE10">
        <v>1.7763568394002568E-15</v>
      </c>
      <c r="AF10">
        <v>1.7763568394002568E-15</v>
      </c>
      <c r="AG10">
        <v>1.7763568394002568E-15</v>
      </c>
      <c r="AH10">
        <v>1.7763568394002568E-15</v>
      </c>
      <c r="AI10" s="219">
        <v>1.7763568394002568E-15</v>
      </c>
      <c r="AK10" s="234"/>
      <c r="AL10" s="234"/>
    </row>
    <row r="11" spans="1:38" x14ac:dyDescent="0.25">
      <c r="A11" s="223" t="s">
        <v>63</v>
      </c>
      <c r="B11" s="219">
        <v>45386685.325177379</v>
      </c>
      <c r="C11">
        <v>565.67611553684355</v>
      </c>
      <c r="D11">
        <v>17.459139368421116</v>
      </c>
      <c r="E11">
        <v>19.617010526315855</v>
      </c>
      <c r="F11">
        <v>19.617010526315859</v>
      </c>
      <c r="G11">
        <v>19.617010526315877</v>
      </c>
      <c r="H11">
        <v>0.16568421052631638</v>
      </c>
      <c r="I11">
        <v>-2.9431428054905307E-16</v>
      </c>
      <c r="J11">
        <v>-2.9431428054905307E-16</v>
      </c>
      <c r="K11">
        <v>-2.9431428054905307E-16</v>
      </c>
      <c r="L11">
        <v>-2.9431428054905307E-16</v>
      </c>
      <c r="M11">
        <v>-2.9431428054905307E-16</v>
      </c>
      <c r="N11">
        <v>-2.9431428054905307E-16</v>
      </c>
      <c r="O11">
        <v>-2.9431428054905307E-16</v>
      </c>
      <c r="P11">
        <v>-2.9431428054905307E-16</v>
      </c>
      <c r="Q11">
        <v>-2.9431428054905307E-16</v>
      </c>
      <c r="R11">
        <v>-2.9431428054905307E-16</v>
      </c>
      <c r="S11">
        <v>-2.9431428054905307E-16</v>
      </c>
      <c r="T11">
        <v>-2.9431428054905307E-16</v>
      </c>
      <c r="U11">
        <v>0.16568421052631477</v>
      </c>
      <c r="V11">
        <v>3.1480000000000006</v>
      </c>
      <c r="W11">
        <v>1.2548806742267702E-15</v>
      </c>
      <c r="X11">
        <v>1.6438648220429355E-16</v>
      </c>
      <c r="Y11">
        <v>4.2437934891372475E-16</v>
      </c>
      <c r="Z11">
        <v>-2.0359788182863074E-16</v>
      </c>
      <c r="AA11">
        <v>8.2426301223056471E-16</v>
      </c>
      <c r="AB11">
        <v>1.0000000000000002</v>
      </c>
      <c r="AC11">
        <v>2.9431428054905307E-16</v>
      </c>
      <c r="AD11">
        <v>2.9431428054905307E-16</v>
      </c>
      <c r="AE11">
        <v>2.9431428054905307E-16</v>
      </c>
      <c r="AF11">
        <v>2.9431428054905307E-16</v>
      </c>
      <c r="AG11">
        <v>2.9431428054905307E-16</v>
      </c>
      <c r="AH11">
        <v>2.9431428054905307E-16</v>
      </c>
      <c r="AI11" s="219">
        <v>2.9431428054905307E-16</v>
      </c>
      <c r="AK11" s="234"/>
      <c r="AL11" s="234"/>
    </row>
    <row r="12" spans="1:38" x14ac:dyDescent="0.25">
      <c r="A12" s="223" t="s">
        <v>52</v>
      </c>
      <c r="B12" s="219">
        <v>14417625.579789512</v>
      </c>
      <c r="C12">
        <v>179.69381052631627</v>
      </c>
      <c r="D12">
        <v>5.5461052631579166</v>
      </c>
      <c r="E12">
        <v>6.2315789473684422</v>
      </c>
      <c r="F12">
        <v>6.2315789473684449</v>
      </c>
      <c r="G12">
        <v>6.2315789473684493</v>
      </c>
      <c r="H12">
        <v>5.2631578947368612E-2</v>
      </c>
      <c r="I12">
        <v>-9.349246523159247E-17</v>
      </c>
      <c r="J12">
        <v>-9.349246523159247E-17</v>
      </c>
      <c r="K12">
        <v>-9.349246523159247E-17</v>
      </c>
      <c r="L12">
        <v>-9.349246523159247E-17</v>
      </c>
      <c r="M12">
        <v>-9.349246523159247E-17</v>
      </c>
      <c r="N12">
        <v>-9.349246523159247E-17</v>
      </c>
      <c r="O12">
        <v>-9.349246523159247E-17</v>
      </c>
      <c r="P12">
        <v>-9.349246523159247E-17</v>
      </c>
      <c r="Q12">
        <v>-9.349246523159247E-17</v>
      </c>
      <c r="R12">
        <v>-9.349246523159247E-17</v>
      </c>
      <c r="S12">
        <v>-9.349246523159247E-17</v>
      </c>
      <c r="T12">
        <v>-9.349246523159247E-17</v>
      </c>
      <c r="U12">
        <v>5.2631578947368085E-2</v>
      </c>
      <c r="V12">
        <v>1</v>
      </c>
      <c r="W12">
        <v>3.9862791430329438E-16</v>
      </c>
      <c r="X12">
        <v>5.2219339963244366E-17</v>
      </c>
      <c r="Y12">
        <v>1.3480919597005236E-16</v>
      </c>
      <c r="Z12">
        <v>-6.4675311889654057E-17</v>
      </c>
      <c r="AA12">
        <v>2.6183704327527472E-16</v>
      </c>
      <c r="AB12">
        <v>9.349246523159247E-17</v>
      </c>
      <c r="AC12">
        <v>9.349246523159247E-17</v>
      </c>
      <c r="AD12">
        <v>9.349246523159247E-17</v>
      </c>
      <c r="AE12">
        <v>9.349246523159247E-17</v>
      </c>
      <c r="AF12">
        <v>9.349246523159247E-17</v>
      </c>
      <c r="AG12">
        <v>9.349246523159247E-17</v>
      </c>
      <c r="AH12">
        <v>9.349246523159247E-17</v>
      </c>
      <c r="AI12" s="219">
        <v>9.349246523159247E-17</v>
      </c>
      <c r="AK12" s="234"/>
      <c r="AL12" s="234"/>
    </row>
    <row r="13" spans="1:38" x14ac:dyDescent="0.25">
      <c r="A13" s="223" t="s">
        <v>64</v>
      </c>
      <c r="B13" s="219">
        <v>132391288.64897518</v>
      </c>
      <c r="C13">
        <v>1650.0563845389518</v>
      </c>
      <c r="D13">
        <v>50.927666189473882</v>
      </c>
      <c r="E13">
        <v>57.222096842105465</v>
      </c>
      <c r="F13">
        <v>57.222096842105486</v>
      </c>
      <c r="G13">
        <v>57.222096842105529</v>
      </c>
      <c r="H13">
        <v>0.48329473684210705</v>
      </c>
      <c r="I13">
        <v>-8.5850391123562107E-16</v>
      </c>
      <c r="J13">
        <v>-8.5850391123562107E-16</v>
      </c>
      <c r="K13">
        <v>-8.5850391123562107E-16</v>
      </c>
      <c r="L13">
        <v>-8.5850391123562107E-16</v>
      </c>
      <c r="M13">
        <v>-8.5850391123562107E-16</v>
      </c>
      <c r="N13">
        <v>-8.5850391123562107E-16</v>
      </c>
      <c r="O13">
        <v>-8.5850391123562107E-16</v>
      </c>
      <c r="P13">
        <v>-8.5850391123562107E-16</v>
      </c>
      <c r="Q13">
        <v>-8.5850391123562107E-16</v>
      </c>
      <c r="R13">
        <v>-8.5850391123562107E-16</v>
      </c>
      <c r="S13">
        <v>-8.5850391123562107E-16</v>
      </c>
      <c r="T13">
        <v>-8.5850391123562107E-16</v>
      </c>
      <c r="U13">
        <v>0.48329473684210222</v>
      </c>
      <c r="V13">
        <v>9.2359852099655036E-16</v>
      </c>
      <c r="W13">
        <v>3.7480000000000042</v>
      </c>
      <c r="X13">
        <v>4.7950931114648774E-16</v>
      </c>
      <c r="Y13">
        <v>1.2378989229146027E-15</v>
      </c>
      <c r="Z13">
        <v>-5.9388751895793715E-16</v>
      </c>
      <c r="AA13">
        <v>2.4043448335795379E-15</v>
      </c>
      <c r="AB13">
        <v>8.5850391123562107E-16</v>
      </c>
      <c r="AC13">
        <v>1.0000000000000009</v>
      </c>
      <c r="AD13">
        <v>8.5850391123562107E-16</v>
      </c>
      <c r="AE13">
        <v>8.5850391123562107E-16</v>
      </c>
      <c r="AF13">
        <v>8.5850391123562107E-16</v>
      </c>
      <c r="AG13">
        <v>8.5850391123562107E-16</v>
      </c>
      <c r="AH13">
        <v>8.5850391123562107E-16</v>
      </c>
      <c r="AI13" s="219">
        <v>8.5850391123562107E-16</v>
      </c>
      <c r="AK13" s="234"/>
      <c r="AL13" s="234"/>
    </row>
    <row r="14" spans="1:38" x14ac:dyDescent="0.25">
      <c r="A14" s="223" t="s">
        <v>60</v>
      </c>
      <c r="B14" s="219">
        <v>35323182.670484304</v>
      </c>
      <c r="C14">
        <v>440.2498357894749</v>
      </c>
      <c r="D14">
        <v>13.587957894736896</v>
      </c>
      <c r="E14">
        <v>15.267368421052685</v>
      </c>
      <c r="F14">
        <v>15.267368421052693</v>
      </c>
      <c r="G14">
        <v>15.267368421052703</v>
      </c>
      <c r="H14">
        <v>0.12894736842105312</v>
      </c>
      <c r="I14">
        <v>-2.2905653981740158E-16</v>
      </c>
      <c r="J14">
        <v>-2.2905653981740158E-16</v>
      </c>
      <c r="K14">
        <v>-2.2905653981740158E-16</v>
      </c>
      <c r="L14">
        <v>-2.2905653981740158E-16</v>
      </c>
      <c r="M14">
        <v>-2.2905653981740158E-16</v>
      </c>
      <c r="N14">
        <v>-2.2905653981740158E-16</v>
      </c>
      <c r="O14">
        <v>-2.2905653981740158E-16</v>
      </c>
      <c r="P14">
        <v>-2.2905653981740158E-16</v>
      </c>
      <c r="Q14">
        <v>-2.2905653981740158E-16</v>
      </c>
      <c r="R14">
        <v>-2.2905653981740158E-16</v>
      </c>
      <c r="S14">
        <v>-2.2905653981740158E-16</v>
      </c>
      <c r="T14">
        <v>-2.2905653981740158E-16</v>
      </c>
      <c r="U14">
        <v>0.12894736842105181</v>
      </c>
      <c r="V14">
        <v>1.2793738290994877E-16</v>
      </c>
      <c r="W14">
        <v>1.0000000000000011</v>
      </c>
      <c r="X14">
        <v>1.2793738290994877E-16</v>
      </c>
      <c r="Y14">
        <v>3.3028253012662825E-16</v>
      </c>
      <c r="Z14">
        <v>-1.5845451412965234E-16</v>
      </c>
      <c r="AA14">
        <v>6.4150075602442309E-16</v>
      </c>
      <c r="AB14">
        <v>2.2905653981740158E-16</v>
      </c>
      <c r="AC14">
        <v>2.2905653981740158E-16</v>
      </c>
      <c r="AD14">
        <v>2.2905653981740158E-16</v>
      </c>
      <c r="AE14">
        <v>2.2905653981740158E-16</v>
      </c>
      <c r="AF14">
        <v>2.2905653981740158E-16</v>
      </c>
      <c r="AG14">
        <v>2.2905653981740158E-16</v>
      </c>
      <c r="AH14">
        <v>2.2905653981740158E-16</v>
      </c>
      <c r="AI14" s="219">
        <v>2.2905653981740158E-16</v>
      </c>
      <c r="AK14" s="234"/>
      <c r="AL14" s="234"/>
    </row>
    <row r="15" spans="1:38" x14ac:dyDescent="0.25">
      <c r="A15" s="223" t="s">
        <v>65</v>
      </c>
      <c r="B15" s="219">
        <v>48270210.441135325</v>
      </c>
      <c r="C15">
        <v>601.61487764210733</v>
      </c>
      <c r="D15">
        <v>18.56836042105272</v>
      </c>
      <c r="E15">
        <v>20.863326315789561</v>
      </c>
      <c r="F15">
        <v>20.863326315789571</v>
      </c>
      <c r="G15">
        <v>20.863326315789585</v>
      </c>
      <c r="H15">
        <v>0.17621052631579026</v>
      </c>
      <c r="I15">
        <v>-3.1301277359537185E-16</v>
      </c>
      <c r="J15">
        <v>-3.1301277359537185E-16</v>
      </c>
      <c r="K15">
        <v>-3.1301277359537185E-16</v>
      </c>
      <c r="L15">
        <v>-3.1301277359537185E-16</v>
      </c>
      <c r="M15">
        <v>-3.1301277359537185E-16</v>
      </c>
      <c r="N15">
        <v>-3.1301277359537185E-16</v>
      </c>
      <c r="O15">
        <v>-3.1301277359537185E-16</v>
      </c>
      <c r="P15">
        <v>-3.1301277359537185E-16</v>
      </c>
      <c r="Q15">
        <v>-3.1301277359537185E-16</v>
      </c>
      <c r="R15">
        <v>-3.1301277359537185E-16</v>
      </c>
      <c r="S15">
        <v>-3.1301277359537185E-16</v>
      </c>
      <c r="T15">
        <v>-3.1301277359537185E-16</v>
      </c>
      <c r="U15">
        <v>0.17621052631578848</v>
      </c>
      <c r="V15">
        <v>6.1891956004700505E-16</v>
      </c>
      <c r="W15">
        <v>2.2227846767875558E-15</v>
      </c>
      <c r="X15">
        <v>3.3480000000000003</v>
      </c>
      <c r="Y15">
        <v>4.5134118810773552E-16</v>
      </c>
      <c r="Z15">
        <v>-2.1653294420656188E-16</v>
      </c>
      <c r="AA15">
        <v>8.7663042088562054E-16</v>
      </c>
      <c r="AB15">
        <v>3.1301277359537185E-16</v>
      </c>
      <c r="AC15">
        <v>3.1301277359537185E-16</v>
      </c>
      <c r="AD15">
        <v>1.0000000000000002</v>
      </c>
      <c r="AE15">
        <v>3.1301277359537185E-16</v>
      </c>
      <c r="AF15">
        <v>3.1301277359537185E-16</v>
      </c>
      <c r="AG15">
        <v>3.1301277359537185E-16</v>
      </c>
      <c r="AH15">
        <v>3.1301277359537185E-16</v>
      </c>
      <c r="AI15" s="219">
        <v>3.1301277359537185E-16</v>
      </c>
      <c r="AK15" s="234"/>
      <c r="AL15" s="234"/>
    </row>
    <row r="16" spans="1:38" x14ac:dyDescent="0.25">
      <c r="A16" s="223" t="s">
        <v>53</v>
      </c>
      <c r="B16" s="219">
        <v>14417625.57978951</v>
      </c>
      <c r="C16">
        <v>179.69381052631624</v>
      </c>
      <c r="D16">
        <v>5.5461052631579157</v>
      </c>
      <c r="E16">
        <v>6.2315789473684413</v>
      </c>
      <c r="F16">
        <v>6.231578947368444</v>
      </c>
      <c r="G16">
        <v>6.2315789473684484</v>
      </c>
      <c r="H16">
        <v>5.2631578947368605E-2</v>
      </c>
      <c r="I16">
        <v>-9.3492465231592457E-17</v>
      </c>
      <c r="J16">
        <v>-9.3492465231592457E-17</v>
      </c>
      <c r="K16">
        <v>-9.3492465231592457E-17</v>
      </c>
      <c r="L16">
        <v>-9.3492465231592457E-17</v>
      </c>
      <c r="M16">
        <v>-9.3492465231592457E-17</v>
      </c>
      <c r="N16">
        <v>-9.3492465231592457E-17</v>
      </c>
      <c r="O16">
        <v>-9.3492465231592457E-17</v>
      </c>
      <c r="P16">
        <v>-9.3492465231592457E-17</v>
      </c>
      <c r="Q16">
        <v>-9.3492465231592457E-17</v>
      </c>
      <c r="R16">
        <v>-9.3492465231592457E-17</v>
      </c>
      <c r="S16">
        <v>-9.349246523159247E-17</v>
      </c>
      <c r="T16">
        <v>-9.3492465231592457E-17</v>
      </c>
      <c r="U16">
        <v>5.2631578947368078E-2</v>
      </c>
      <c r="V16">
        <v>-5.8802962499271239E-17</v>
      </c>
      <c r="W16">
        <v>3.9862791430329433E-16</v>
      </c>
      <c r="X16">
        <v>1</v>
      </c>
      <c r="Y16">
        <v>1.3480919597005233E-16</v>
      </c>
      <c r="Z16">
        <v>-6.4675311889654007E-17</v>
      </c>
      <c r="AA16">
        <v>2.6183704327527467E-16</v>
      </c>
      <c r="AB16">
        <v>9.3492465231592457E-17</v>
      </c>
      <c r="AC16">
        <v>9.3492465231592457E-17</v>
      </c>
      <c r="AD16">
        <v>9.3492465231592457E-17</v>
      </c>
      <c r="AE16">
        <v>9.3492465231592457E-17</v>
      </c>
      <c r="AF16">
        <v>9.3492465231592457E-17</v>
      </c>
      <c r="AG16">
        <v>9.3492465231592457E-17</v>
      </c>
      <c r="AH16">
        <v>9.3492465231592457E-17</v>
      </c>
      <c r="AI16" s="219">
        <v>9.3492465231592457E-17</v>
      </c>
      <c r="AK16" s="234"/>
      <c r="AL16" s="234"/>
    </row>
    <row r="17" spans="1:38" x14ac:dyDescent="0.25">
      <c r="A17" s="223" t="s">
        <v>66</v>
      </c>
      <c r="B17" s="219">
        <v>51615099.57564646</v>
      </c>
      <c r="C17">
        <v>643.30384168421233</v>
      </c>
      <c r="D17">
        <v>19.855056842105341</v>
      </c>
      <c r="E17">
        <v>22.309052631579029</v>
      </c>
      <c r="F17">
        <v>22.309052631579036</v>
      </c>
      <c r="G17">
        <v>22.309052631579053</v>
      </c>
      <c r="H17">
        <v>0.18842105263157966</v>
      </c>
      <c r="I17">
        <v>-3.3470302552910108E-16</v>
      </c>
      <c r="J17">
        <v>-3.3470302552910108E-16</v>
      </c>
      <c r="K17">
        <v>-3.3470302552910108E-16</v>
      </c>
      <c r="L17">
        <v>-3.3470302552910108E-16</v>
      </c>
      <c r="M17">
        <v>-3.3470302552910108E-16</v>
      </c>
      <c r="N17">
        <v>-3.3470302552910108E-16</v>
      </c>
      <c r="O17">
        <v>-3.3470302552910108E-16</v>
      </c>
      <c r="P17">
        <v>-3.3470302552910108E-16</v>
      </c>
      <c r="Q17">
        <v>-3.3470302552910108E-16</v>
      </c>
      <c r="R17">
        <v>-3.3470302552910108E-16</v>
      </c>
      <c r="S17">
        <v>-3.3470302552910108E-16</v>
      </c>
      <c r="T17">
        <v>-3.3470302552910108E-16</v>
      </c>
      <c r="U17">
        <v>0.1884210526315778</v>
      </c>
      <c r="V17">
        <v>1.8694523706841507E-16</v>
      </c>
      <c r="W17">
        <v>1.8711771430558565E-15</v>
      </c>
      <c r="X17">
        <v>-2.5714397278164755E-16</v>
      </c>
      <c r="Y17">
        <v>2.1480000000000006</v>
      </c>
      <c r="Z17">
        <v>-2.3153761656496134E-16</v>
      </c>
      <c r="AA17">
        <v>9.3737661492548309E-16</v>
      </c>
      <c r="AB17">
        <v>3.3470302552910108E-16</v>
      </c>
      <c r="AC17">
        <v>3.3470302552910108E-16</v>
      </c>
      <c r="AD17">
        <v>3.3470302552910108E-16</v>
      </c>
      <c r="AE17">
        <v>1.0000000000000004</v>
      </c>
      <c r="AF17">
        <v>3.3470302552910108E-16</v>
      </c>
      <c r="AG17">
        <v>3.3470302552910108E-16</v>
      </c>
      <c r="AH17">
        <v>3.3470302552910108E-16</v>
      </c>
      <c r="AI17" s="219">
        <v>3.3470302552910108E-16</v>
      </c>
      <c r="AK17" s="234"/>
      <c r="AL17" s="234"/>
    </row>
    <row r="18" spans="1:38" x14ac:dyDescent="0.25">
      <c r="A18" s="223" t="s">
        <v>61</v>
      </c>
      <c r="B18" s="219">
        <v>24029375.966315892</v>
      </c>
      <c r="C18">
        <v>299.48968421052757</v>
      </c>
      <c r="D18">
        <v>9.243508771929875</v>
      </c>
      <c r="E18">
        <v>10.385964912280757</v>
      </c>
      <c r="F18">
        <v>10.385964912280757</v>
      </c>
      <c r="G18">
        <v>10.385964912280764</v>
      </c>
      <c r="H18">
        <v>8.7719298245614488E-2</v>
      </c>
      <c r="I18">
        <v>-1.0030962415472986E-16</v>
      </c>
      <c r="J18">
        <v>-1.0030962415472986E-16</v>
      </c>
      <c r="K18">
        <v>-1.0030962415472986E-16</v>
      </c>
      <c r="L18">
        <v>-1.0030962415472986E-16</v>
      </c>
      <c r="M18">
        <v>-1.0030962415472986E-16</v>
      </c>
      <c r="N18">
        <v>-1.0030962415472986E-16</v>
      </c>
      <c r="O18">
        <v>-1.0030962415472986E-16</v>
      </c>
      <c r="P18">
        <v>-1.0030962415472986E-16</v>
      </c>
      <c r="Q18">
        <v>-1.5582077538598769E-16</v>
      </c>
      <c r="R18">
        <v>-1.0030962415472986E-16</v>
      </c>
      <c r="S18">
        <v>-1.5582077538598769E-16</v>
      </c>
      <c r="T18">
        <v>-1.0030962415472986E-16</v>
      </c>
      <c r="U18">
        <v>8.7719298245613503E-2</v>
      </c>
      <c r="V18">
        <v>8.7032233272073993E-17</v>
      </c>
      <c r="W18">
        <v>6.6437985717215807E-16</v>
      </c>
      <c r="X18">
        <v>8.7032233272073993E-17</v>
      </c>
      <c r="Y18">
        <v>1.0000000000000004</v>
      </c>
      <c r="Z18">
        <v>-1.0779218648275698E-16</v>
      </c>
      <c r="AA18">
        <v>4.3639507212545826E-16</v>
      </c>
      <c r="AB18">
        <v>1.0030962415472986E-16</v>
      </c>
      <c r="AC18">
        <v>1.0030962415472986E-16</v>
      </c>
      <c r="AD18">
        <v>1.0030962415472986E-16</v>
      </c>
      <c r="AE18">
        <v>1.0030962415472986E-16</v>
      </c>
      <c r="AF18">
        <v>1.5582077538598769E-16</v>
      </c>
      <c r="AG18">
        <v>1.5582077538598769E-16</v>
      </c>
      <c r="AH18">
        <v>1.0030962415472986E-16</v>
      </c>
      <c r="AI18" s="219">
        <v>1.0030962415472986E-16</v>
      </c>
      <c r="AK18" s="234"/>
      <c r="AL18" s="234"/>
    </row>
    <row r="19" spans="1:38" x14ac:dyDescent="0.25">
      <c r="A19" s="223" t="s">
        <v>67</v>
      </c>
      <c r="B19" s="219">
        <v>59429452.639892392</v>
      </c>
      <c r="C19">
        <v>740.69788698947593</v>
      </c>
      <c r="D19">
        <v>22.861045894736939</v>
      </c>
      <c r="E19">
        <v>25.68656842105273</v>
      </c>
      <c r="F19">
        <v>25.686568421052737</v>
      </c>
      <c r="G19">
        <v>25.686568421052758</v>
      </c>
      <c r="H19">
        <v>0.2169473684210535</v>
      </c>
      <c r="I19">
        <v>-3.853759416846243E-16</v>
      </c>
      <c r="J19">
        <v>-3.853759416846243E-16</v>
      </c>
      <c r="K19">
        <v>-3.853759416846243E-16</v>
      </c>
      <c r="L19">
        <v>-3.853759416846243E-16</v>
      </c>
      <c r="M19">
        <v>-3.853759416846243E-16</v>
      </c>
      <c r="N19">
        <v>-3.853759416846243E-16</v>
      </c>
      <c r="O19">
        <v>-3.853759416846243E-16</v>
      </c>
      <c r="P19">
        <v>-3.853759416846243E-16</v>
      </c>
      <c r="Q19">
        <v>-3.853759416846243E-16</v>
      </c>
      <c r="R19">
        <v>-3.853759416846243E-16</v>
      </c>
      <c r="S19">
        <v>-3.853759416846243E-16</v>
      </c>
      <c r="T19">
        <v>-3.853759416846243E-16</v>
      </c>
      <c r="U19">
        <v>0.21694736842105136</v>
      </c>
      <c r="V19">
        <v>2.1524811932849344E-16</v>
      </c>
      <c r="W19">
        <v>2.0872334726082423E-15</v>
      </c>
      <c r="X19">
        <v>2.1524811932849344E-16</v>
      </c>
      <c r="Y19">
        <v>5.5568350578855606E-16</v>
      </c>
      <c r="Z19">
        <v>2.7480000000000002</v>
      </c>
      <c r="AA19">
        <v>1.0792922923806824E-15</v>
      </c>
      <c r="AB19">
        <v>3.853759416846243E-16</v>
      </c>
      <c r="AC19">
        <v>3.853759416846243E-16</v>
      </c>
      <c r="AD19">
        <v>3.853759416846243E-16</v>
      </c>
      <c r="AE19">
        <v>3.853759416846243E-16</v>
      </c>
      <c r="AF19">
        <v>1.0000000000000004</v>
      </c>
      <c r="AG19">
        <v>3.853759416846243E-16</v>
      </c>
      <c r="AH19">
        <v>3.853759416846243E-16</v>
      </c>
      <c r="AI19" s="219">
        <v>3.853759416846243E-16</v>
      </c>
      <c r="AK19" s="234"/>
      <c r="AL19" s="234"/>
    </row>
    <row r="20" spans="1:38" x14ac:dyDescent="0.25">
      <c r="A20" s="223" t="s">
        <v>85</v>
      </c>
      <c r="B20" s="219">
        <v>890034590.18686879</v>
      </c>
      <c r="C20">
        <v>11092.929700928027</v>
      </c>
      <c r="D20">
        <v>342.3743734854333</v>
      </c>
      <c r="E20">
        <v>384.69030728700358</v>
      </c>
      <c r="F20">
        <v>384.69030728700375</v>
      </c>
      <c r="G20">
        <v>384.69030728700403</v>
      </c>
      <c r="H20">
        <v>3.2490735412753686</v>
      </c>
      <c r="I20">
        <v>-5.771514006758893E-15</v>
      </c>
      <c r="J20">
        <v>-5.771514006758893E-15</v>
      </c>
      <c r="K20">
        <v>-5.771514006758893E-15</v>
      </c>
      <c r="L20">
        <v>-5.771514006758893E-15</v>
      </c>
      <c r="M20">
        <v>-5.771514006758893E-15</v>
      </c>
      <c r="N20">
        <v>-5.771514006758893E-15</v>
      </c>
      <c r="O20">
        <v>-5.771514006758893E-15</v>
      </c>
      <c r="P20">
        <v>-5.771514006758893E-15</v>
      </c>
      <c r="Q20">
        <v>-5.771514006758893E-15</v>
      </c>
      <c r="R20">
        <v>-5.771514006758893E-15</v>
      </c>
      <c r="S20">
        <v>-5.771514006758893E-15</v>
      </c>
      <c r="T20">
        <v>-5.771514006758893E-15</v>
      </c>
      <c r="U20">
        <v>3.2490735412753367</v>
      </c>
      <c r="V20">
        <v>3.1480000000000037</v>
      </c>
      <c r="W20">
        <v>3.7480000000000264</v>
      </c>
      <c r="X20">
        <v>3.3480000000000025</v>
      </c>
      <c r="Y20">
        <v>2.1480000000000081</v>
      </c>
      <c r="Z20">
        <v>2.7479999999999962</v>
      </c>
      <c r="AA20">
        <v>4.2377676557162349</v>
      </c>
      <c r="AB20">
        <v>1.0000000000000058</v>
      </c>
      <c r="AC20">
        <v>1.0000000000000058</v>
      </c>
      <c r="AD20">
        <v>1.0000000000000058</v>
      </c>
      <c r="AE20">
        <v>1.0000000000000058</v>
      </c>
      <c r="AF20">
        <v>1.0000000000000058</v>
      </c>
      <c r="AG20">
        <v>1.0000000000000058</v>
      </c>
      <c r="AH20">
        <v>1.0000000000000058</v>
      </c>
      <c r="AI20" s="219">
        <v>5.771514006758893E-15</v>
      </c>
      <c r="AK20" s="234"/>
      <c r="AL20" s="234"/>
    </row>
    <row r="21" spans="1:38" x14ac:dyDescent="0.25">
      <c r="A21" s="223" t="s">
        <v>79</v>
      </c>
      <c r="B21" s="219">
        <v>816325960.32768214</v>
      </c>
      <c r="C21">
        <v>10174.263552000028</v>
      </c>
      <c r="D21">
        <v>314.02048000000121</v>
      </c>
      <c r="E21">
        <v>352.83200000000124</v>
      </c>
      <c r="F21">
        <v>352.83200000000141</v>
      </c>
      <c r="G21">
        <v>352.83200000000164</v>
      </c>
      <c r="H21">
        <v>2.9800000000000106</v>
      </c>
      <c r="I21">
        <v>0.99999999999999467</v>
      </c>
      <c r="J21">
        <v>0.99999999999999467</v>
      </c>
      <c r="K21">
        <v>0.99999999999999467</v>
      </c>
      <c r="L21">
        <v>0.99999999999999467</v>
      </c>
      <c r="M21">
        <v>0.99999999999999467</v>
      </c>
      <c r="N21">
        <v>0.99999999999999467</v>
      </c>
      <c r="O21">
        <v>0.99999999999999467</v>
      </c>
      <c r="P21">
        <v>0.99999999999999467</v>
      </c>
      <c r="Q21">
        <v>0.99999999999999467</v>
      </c>
      <c r="R21">
        <v>0.99999999999999467</v>
      </c>
      <c r="S21">
        <v>-5.2935433814127653E-15</v>
      </c>
      <c r="T21">
        <v>-5.2935433814127653E-15</v>
      </c>
      <c r="U21">
        <v>-1.8906750387515156E-14</v>
      </c>
      <c r="V21">
        <v>2.5125698188688348E-15</v>
      </c>
      <c r="W21">
        <v>2.2570312507852526E-14</v>
      </c>
      <c r="X21">
        <v>2.9566590287188974E-15</v>
      </c>
      <c r="Y21">
        <v>7.632896675824364E-15</v>
      </c>
      <c r="Z21">
        <v>-3.661916159192212E-15</v>
      </c>
      <c r="AA21">
        <v>1.4825213390246052E-14</v>
      </c>
      <c r="AB21">
        <v>5.2935433814127653E-15</v>
      </c>
      <c r="AC21">
        <v>5.2935433814127653E-15</v>
      </c>
      <c r="AD21">
        <v>5.2935433814127653E-15</v>
      </c>
      <c r="AE21">
        <v>5.2935433814127653E-15</v>
      </c>
      <c r="AF21">
        <v>5.2935433814127653E-15</v>
      </c>
      <c r="AG21">
        <v>5.2935433814127653E-15</v>
      </c>
      <c r="AH21">
        <v>5.2935433814127653E-15</v>
      </c>
      <c r="AI21" s="219">
        <v>5.2935433814127653E-15</v>
      </c>
      <c r="AK21" s="234"/>
      <c r="AL21" s="234"/>
    </row>
    <row r="22" spans="1:38" x14ac:dyDescent="0.25">
      <c r="A22" s="223" t="s">
        <v>84</v>
      </c>
      <c r="B22" s="219">
        <v>825095890.32768214</v>
      </c>
      <c r="C22">
        <v>10174.263552000028</v>
      </c>
      <c r="D22">
        <v>314.02048000000121</v>
      </c>
      <c r="E22">
        <v>430.44200000000131</v>
      </c>
      <c r="F22">
        <v>352.83200000000141</v>
      </c>
      <c r="G22">
        <v>352.8320000000017</v>
      </c>
      <c r="H22">
        <v>2.9800000000000111</v>
      </c>
      <c r="I22">
        <v>0.99999999999999467</v>
      </c>
      <c r="J22">
        <v>0.99999999999999467</v>
      </c>
      <c r="K22">
        <v>0.99999999999999467</v>
      </c>
      <c r="L22">
        <v>0.99999999999999467</v>
      </c>
      <c r="M22">
        <v>0.99999999999999467</v>
      </c>
      <c r="N22">
        <v>0.99999999999999467</v>
      </c>
      <c r="O22">
        <v>0.99999999999999467</v>
      </c>
      <c r="P22">
        <v>0.99999999999999467</v>
      </c>
      <c r="Q22">
        <v>0.99999999999999467</v>
      </c>
      <c r="R22">
        <v>0.99999999999999467</v>
      </c>
      <c r="S22">
        <v>-5.2935433814127661E-15</v>
      </c>
      <c r="T22">
        <v>0.99999999999999467</v>
      </c>
      <c r="U22">
        <v>-2.2232354068840773E-14</v>
      </c>
      <c r="V22">
        <v>-2.7450630657454474E-16</v>
      </c>
      <c r="W22">
        <v>2.5461957764427788E-14</v>
      </c>
      <c r="X22">
        <v>3.2782073722259562E-15</v>
      </c>
      <c r="Y22">
        <v>6.8110540818455899E-15</v>
      </c>
      <c r="Z22">
        <v>-5.5608138649354647E-15</v>
      </c>
      <c r="AA22">
        <v>1.4069706621988629E-14</v>
      </c>
      <c r="AB22">
        <v>5.2935433814127661E-15</v>
      </c>
      <c r="AC22">
        <v>5.2935433814127661E-15</v>
      </c>
      <c r="AD22">
        <v>5.2935433814127661E-15</v>
      </c>
      <c r="AE22">
        <v>5.2935433814127661E-15</v>
      </c>
      <c r="AF22">
        <v>5.2935433814127661E-15</v>
      </c>
      <c r="AG22">
        <v>5.2935433814127661E-15</v>
      </c>
      <c r="AH22">
        <v>5.2935433814127661E-15</v>
      </c>
      <c r="AI22" s="219">
        <v>5.2935433814127661E-15</v>
      </c>
      <c r="AK22" s="234"/>
      <c r="AL22" s="234"/>
    </row>
    <row r="23" spans="1:38" x14ac:dyDescent="0.25">
      <c r="A23" s="223" t="s">
        <v>87</v>
      </c>
      <c r="B23" s="219">
        <v>240293759.66315851</v>
      </c>
      <c r="C23">
        <v>2994.8968421052709</v>
      </c>
      <c r="D23">
        <v>92.435087719298593</v>
      </c>
      <c r="E23">
        <v>103.85964912280735</v>
      </c>
      <c r="F23">
        <v>103.8596491228074</v>
      </c>
      <c r="G23">
        <v>103.85964912280748</v>
      </c>
      <c r="H23">
        <v>0.87719298245614352</v>
      </c>
      <c r="I23">
        <v>-1.5582077538598745E-15</v>
      </c>
      <c r="J23">
        <v>-1.5582077538598745E-15</v>
      </c>
      <c r="K23">
        <v>-1.5582077538598745E-15</v>
      </c>
      <c r="L23">
        <v>-1.5582077538598745E-15</v>
      </c>
      <c r="M23">
        <v>-1.5582077538598745E-15</v>
      </c>
      <c r="N23">
        <v>-1.5582077538598745E-15</v>
      </c>
      <c r="O23">
        <v>-1.5582077538598745E-15</v>
      </c>
      <c r="P23">
        <v>-1.5582077538598745E-15</v>
      </c>
      <c r="Q23">
        <v>-1.5582077538598745E-15</v>
      </c>
      <c r="R23">
        <v>-1.5582077538598745E-15</v>
      </c>
      <c r="S23">
        <v>-1.5582077538598745E-15</v>
      </c>
      <c r="T23">
        <v>-1.5582077538598745E-15</v>
      </c>
      <c r="U23">
        <v>0.87719298245613486</v>
      </c>
      <c r="V23">
        <v>8.7032233272074092E-16</v>
      </c>
      <c r="W23">
        <v>6.6437985717215728E-15</v>
      </c>
      <c r="X23">
        <v>8.7032233272074092E-16</v>
      </c>
      <c r="Y23">
        <v>2.2468199328342065E-15</v>
      </c>
      <c r="Z23">
        <v>-1.0779218648275657E-15</v>
      </c>
      <c r="AA23">
        <v>4.3639507212545777E-15</v>
      </c>
      <c r="AB23">
        <v>1.5582077538598745E-15</v>
      </c>
      <c r="AC23">
        <v>1.5582077538598745E-15</v>
      </c>
      <c r="AD23">
        <v>1.5582077538598745E-15</v>
      </c>
      <c r="AE23">
        <v>1.5582077538598745E-15</v>
      </c>
      <c r="AF23">
        <v>1.5582077538598745E-15</v>
      </c>
      <c r="AG23">
        <v>1.5582077538598745E-15</v>
      </c>
      <c r="AH23">
        <v>1.5582077538598745E-15</v>
      </c>
      <c r="AI23" s="219">
        <v>1.5582077538598745E-15</v>
      </c>
      <c r="AK23" s="234"/>
      <c r="AL23" s="234"/>
    </row>
    <row r="24" spans="1:38" x14ac:dyDescent="0.25">
      <c r="A24" s="223" t="s">
        <v>5</v>
      </c>
      <c r="B24" s="219">
        <v>5478697.7203200134</v>
      </c>
      <c r="C24">
        <v>68.28364800000017</v>
      </c>
      <c r="D24">
        <v>2.1075200000000076</v>
      </c>
      <c r="E24">
        <v>2.3680000000000079</v>
      </c>
      <c r="F24">
        <v>2.3680000000000088</v>
      </c>
      <c r="G24">
        <v>2.3680000000000105</v>
      </c>
      <c r="H24">
        <v>2.000000000000007E-2</v>
      </c>
      <c r="I24">
        <v>-3.5527136788005133E-17</v>
      </c>
      <c r="J24">
        <v>-3.5527136788005133E-17</v>
      </c>
      <c r="K24">
        <v>1</v>
      </c>
      <c r="L24">
        <v>-3.5527136788005133E-17</v>
      </c>
      <c r="M24">
        <v>-3.5527136788005133E-17</v>
      </c>
      <c r="N24">
        <v>-3.5527136788005133E-17</v>
      </c>
      <c r="O24">
        <v>-3.5527136788005133E-17</v>
      </c>
      <c r="P24">
        <v>-3.5527136788005133E-17</v>
      </c>
      <c r="Q24">
        <v>-3.5527136788005133E-17</v>
      </c>
      <c r="R24">
        <v>-3.5527136788005133E-17</v>
      </c>
      <c r="S24">
        <v>-3.5527136788005133E-17</v>
      </c>
      <c r="T24">
        <v>-3.5527136788005133E-17</v>
      </c>
      <c r="U24">
        <v>-1.2689094219808824E-16</v>
      </c>
      <c r="V24">
        <v>1.9843349186032875E-17</v>
      </c>
      <c r="W24">
        <v>1.5147860743525185E-16</v>
      </c>
      <c r="X24">
        <v>1.9843349186032875E-17</v>
      </c>
      <c r="Y24">
        <v>5.1227494468619883E-17</v>
      </c>
      <c r="Z24">
        <v>-2.4576618518068511E-17</v>
      </c>
      <c r="AA24">
        <v>9.9498076444604359E-17</v>
      </c>
      <c r="AB24">
        <v>3.5527136788005133E-17</v>
      </c>
      <c r="AC24">
        <v>3.5527136788005133E-17</v>
      </c>
      <c r="AD24">
        <v>3.5527136788005133E-17</v>
      </c>
      <c r="AE24">
        <v>3.5527136788005133E-17</v>
      </c>
      <c r="AF24">
        <v>3.5527136788005133E-17</v>
      </c>
      <c r="AG24">
        <v>3.5527136788005133E-17</v>
      </c>
      <c r="AH24">
        <v>3.5527136788005133E-17</v>
      </c>
      <c r="AI24" s="219">
        <v>3.5527136788005133E-17</v>
      </c>
      <c r="AK24" s="234"/>
      <c r="AL24" s="234"/>
    </row>
    <row r="25" spans="1:38" x14ac:dyDescent="0.25">
      <c r="A25" s="223" t="s">
        <v>7</v>
      </c>
      <c r="B25" s="219">
        <v>10957395.440640027</v>
      </c>
      <c r="C25">
        <v>136.56729600000034</v>
      </c>
      <c r="D25">
        <v>4.2150400000000152</v>
      </c>
      <c r="E25">
        <v>4.7360000000000158</v>
      </c>
      <c r="F25">
        <v>4.7360000000000175</v>
      </c>
      <c r="G25">
        <v>4.7360000000000211</v>
      </c>
      <c r="H25">
        <v>4.000000000000014E-2</v>
      </c>
      <c r="I25">
        <v>-7.1054273576010267E-17</v>
      </c>
      <c r="J25">
        <v>-7.1054273576010267E-17</v>
      </c>
      <c r="K25">
        <v>-7.1054273576010267E-17</v>
      </c>
      <c r="L25">
        <v>-7.1054273576010267E-17</v>
      </c>
      <c r="M25">
        <v>0.99999999999999989</v>
      </c>
      <c r="N25">
        <v>-7.1054273576010267E-17</v>
      </c>
      <c r="O25">
        <v>-7.1054273576010267E-17</v>
      </c>
      <c r="P25">
        <v>-7.1054273576010267E-17</v>
      </c>
      <c r="Q25">
        <v>-7.1054273576010267E-17</v>
      </c>
      <c r="R25">
        <v>-7.1054273576010267E-17</v>
      </c>
      <c r="S25">
        <v>-7.1054273576010267E-17</v>
      </c>
      <c r="T25">
        <v>-7.1054273576010267E-17</v>
      </c>
      <c r="U25">
        <v>-2.5378188439617649E-16</v>
      </c>
      <c r="V25">
        <v>3.9686698372065751E-17</v>
      </c>
      <c r="W25">
        <v>3.029572148705037E-16</v>
      </c>
      <c r="X25">
        <v>3.9686698372065751E-17</v>
      </c>
      <c r="Y25">
        <v>1.0245498893723977E-16</v>
      </c>
      <c r="Z25">
        <v>-4.9153237036137022E-17</v>
      </c>
      <c r="AA25">
        <v>1.9899615288920872E-16</v>
      </c>
      <c r="AB25">
        <v>7.1054273576010267E-17</v>
      </c>
      <c r="AC25">
        <v>7.1054273576010267E-17</v>
      </c>
      <c r="AD25">
        <v>7.1054273576010267E-17</v>
      </c>
      <c r="AE25">
        <v>7.1054273576010267E-17</v>
      </c>
      <c r="AF25">
        <v>7.1054273576010267E-17</v>
      </c>
      <c r="AG25">
        <v>7.1054273576010267E-17</v>
      </c>
      <c r="AH25">
        <v>7.1054273576010267E-17</v>
      </c>
      <c r="AI25" s="219">
        <v>7.1054273576010267E-17</v>
      </c>
      <c r="AK25" s="234"/>
      <c r="AL25" s="234"/>
    </row>
    <row r="26" spans="1:38" x14ac:dyDescent="0.25">
      <c r="A26" s="223" t="s">
        <v>9</v>
      </c>
      <c r="B26" s="219">
        <v>27393488.601600073</v>
      </c>
      <c r="C26">
        <v>341.41824000000094</v>
      </c>
      <c r="D26">
        <v>10.53760000000004</v>
      </c>
      <c r="E26">
        <v>11.840000000000041</v>
      </c>
      <c r="F26">
        <v>11.840000000000046</v>
      </c>
      <c r="G26">
        <v>11.840000000000055</v>
      </c>
      <c r="H26">
        <v>0.10000000000000037</v>
      </c>
      <c r="I26">
        <v>-1.776356839400257E-16</v>
      </c>
      <c r="J26">
        <v>-1.776356839400257E-16</v>
      </c>
      <c r="K26">
        <v>-1.776356839400257E-16</v>
      </c>
      <c r="L26">
        <v>-1.776356839400257E-16</v>
      </c>
      <c r="M26">
        <v>-1.776356839400257E-16</v>
      </c>
      <c r="N26">
        <v>-1.776356839400257E-16</v>
      </c>
      <c r="O26">
        <v>0.99999999999999978</v>
      </c>
      <c r="P26">
        <v>-1.776356839400257E-16</v>
      </c>
      <c r="Q26">
        <v>-1.776356839400257E-16</v>
      </c>
      <c r="R26">
        <v>-1.776356839400257E-16</v>
      </c>
      <c r="S26">
        <v>-1.776356839400257E-16</v>
      </c>
      <c r="T26">
        <v>-1.776356839400257E-16</v>
      </c>
      <c r="U26">
        <v>-6.3445471099044132E-16</v>
      </c>
      <c r="V26">
        <v>9.9216745930164291E-17</v>
      </c>
      <c r="W26">
        <v>7.5739303717625929E-16</v>
      </c>
      <c r="X26">
        <v>9.9216745930164291E-17</v>
      </c>
      <c r="Y26">
        <v>2.5613747234309948E-16</v>
      </c>
      <c r="Z26">
        <v>-1.2288309259034269E-16</v>
      </c>
      <c r="AA26">
        <v>4.9749038222302182E-16</v>
      </c>
      <c r="AB26">
        <v>1.776356839400257E-16</v>
      </c>
      <c r="AC26">
        <v>1.776356839400257E-16</v>
      </c>
      <c r="AD26">
        <v>1.776356839400257E-16</v>
      </c>
      <c r="AE26">
        <v>1.776356839400257E-16</v>
      </c>
      <c r="AF26">
        <v>1.776356839400257E-16</v>
      </c>
      <c r="AG26">
        <v>1.776356839400257E-16</v>
      </c>
      <c r="AH26">
        <v>1.776356839400257E-16</v>
      </c>
      <c r="AI26" s="219">
        <v>1.776356839400257E-16</v>
      </c>
      <c r="AK26" s="234"/>
      <c r="AL26" s="234"/>
    </row>
    <row r="27" spans="1:38" x14ac:dyDescent="0.25">
      <c r="A27" s="223" t="s">
        <v>11</v>
      </c>
      <c r="B27" s="219">
        <v>101355907.82592027</v>
      </c>
      <c r="C27">
        <v>1263.2474880000034</v>
      </c>
      <c r="D27">
        <v>38.989120000000149</v>
      </c>
      <c r="E27">
        <v>43.808000000000142</v>
      </c>
      <c r="F27">
        <v>43.808000000000163</v>
      </c>
      <c r="G27">
        <v>43.808000000000192</v>
      </c>
      <c r="H27">
        <v>0.37000000000000133</v>
      </c>
      <c r="I27">
        <v>-6.5725203057809503E-16</v>
      </c>
      <c r="J27">
        <v>-6.5725203057809503E-16</v>
      </c>
      <c r="K27">
        <v>-6.5725203057809503E-16</v>
      </c>
      <c r="L27">
        <v>-6.5725203057809503E-16</v>
      </c>
      <c r="M27">
        <v>-6.5725203057809503E-16</v>
      </c>
      <c r="N27">
        <v>-6.5725203057809503E-16</v>
      </c>
      <c r="O27">
        <v>-6.5725203057809503E-16</v>
      </c>
      <c r="P27">
        <v>-6.5725203057809503E-16</v>
      </c>
      <c r="Q27">
        <v>0.99999999999999933</v>
      </c>
      <c r="R27">
        <v>-6.5725203057809503E-16</v>
      </c>
      <c r="S27">
        <v>-6.5725203057809503E-16</v>
      </c>
      <c r="T27">
        <v>-6.5725203057809503E-16</v>
      </c>
      <c r="U27">
        <v>-2.3474824306646331E-15</v>
      </c>
      <c r="V27">
        <v>3.6710195994160815E-16</v>
      </c>
      <c r="W27">
        <v>2.802354237552159E-15</v>
      </c>
      <c r="X27">
        <v>3.6710195994160815E-16</v>
      </c>
      <c r="Y27">
        <v>9.4770864766946805E-16</v>
      </c>
      <c r="Z27">
        <v>-4.5466744258426772E-16</v>
      </c>
      <c r="AA27">
        <v>1.8407144142251811E-15</v>
      </c>
      <c r="AB27">
        <v>6.5725203057809503E-16</v>
      </c>
      <c r="AC27">
        <v>6.5725203057809503E-16</v>
      </c>
      <c r="AD27">
        <v>6.5725203057809503E-16</v>
      </c>
      <c r="AE27">
        <v>6.5725203057809503E-16</v>
      </c>
      <c r="AF27">
        <v>6.5725203057809503E-16</v>
      </c>
      <c r="AG27">
        <v>6.5725203057809503E-16</v>
      </c>
      <c r="AH27">
        <v>6.5725203057809503E-16</v>
      </c>
      <c r="AI27" s="219">
        <v>6.5725203057809503E-16</v>
      </c>
      <c r="AK27" s="234"/>
      <c r="AL27" s="234"/>
    </row>
    <row r="28" spans="1:38" x14ac:dyDescent="0.25">
      <c r="A28" s="223" t="s">
        <v>62</v>
      </c>
      <c r="B28" s="219">
        <v>21626438.369684268</v>
      </c>
      <c r="C28">
        <v>269.5407157894744</v>
      </c>
      <c r="D28">
        <v>8.3191578947368736</v>
      </c>
      <c r="E28">
        <v>9.3473684210526642</v>
      </c>
      <c r="F28">
        <v>9.3473684210526677</v>
      </c>
      <c r="G28">
        <v>9.3473684210526748</v>
      </c>
      <c r="H28">
        <v>7.8947368421052919E-2</v>
      </c>
      <c r="I28">
        <v>-1.402386978473887E-16</v>
      </c>
      <c r="J28">
        <v>-1.402386978473887E-16</v>
      </c>
      <c r="K28">
        <v>-1.402386978473887E-16</v>
      </c>
      <c r="L28">
        <v>-1.402386978473887E-16</v>
      </c>
      <c r="M28">
        <v>-1.402386978473887E-16</v>
      </c>
      <c r="N28">
        <v>-1.402386978473887E-16</v>
      </c>
      <c r="O28">
        <v>-1.402386978473887E-16</v>
      </c>
      <c r="P28">
        <v>-1.402386978473887E-16</v>
      </c>
      <c r="Q28">
        <v>-1.402386978473887E-16</v>
      </c>
      <c r="R28">
        <v>-1.402386978473887E-16</v>
      </c>
      <c r="S28">
        <v>-1.402386978473887E-16</v>
      </c>
      <c r="T28">
        <v>-1.402386978473887E-16</v>
      </c>
      <c r="U28">
        <v>7.8947368421052128E-2</v>
      </c>
      <c r="V28">
        <v>7.8329009944866623E-17</v>
      </c>
      <c r="W28">
        <v>5.9794187145494159E-16</v>
      </c>
      <c r="X28">
        <v>7.8329009944866623E-17</v>
      </c>
      <c r="Y28">
        <v>2.0221379395507859E-16</v>
      </c>
      <c r="Z28">
        <v>1</v>
      </c>
      <c r="AA28">
        <v>3.9275556491291203E-16</v>
      </c>
      <c r="AB28">
        <v>1.402386978473887E-16</v>
      </c>
      <c r="AC28">
        <v>1.402386978473887E-16</v>
      </c>
      <c r="AD28">
        <v>1.402386978473887E-16</v>
      </c>
      <c r="AE28">
        <v>1.402386978473887E-16</v>
      </c>
      <c r="AF28">
        <v>1.402386978473887E-16</v>
      </c>
      <c r="AG28">
        <v>1.402386978473887E-16</v>
      </c>
      <c r="AH28">
        <v>1.402386978473887E-16</v>
      </c>
      <c r="AI28" s="219">
        <v>1.402386978473887E-16</v>
      </c>
      <c r="AK28" s="234"/>
      <c r="AL28" s="234"/>
    </row>
    <row r="29" spans="1:38" x14ac:dyDescent="0.25">
      <c r="A29" s="223" t="s">
        <v>12</v>
      </c>
      <c r="B29" s="219">
        <v>130479511.49709505</v>
      </c>
      <c r="C29">
        <v>1626.2289852631618</v>
      </c>
      <c r="D29">
        <v>50.19225263157913</v>
      </c>
      <c r="E29">
        <v>56.395789473684395</v>
      </c>
      <c r="F29">
        <v>56.395789473684417</v>
      </c>
      <c r="G29">
        <v>56.395789473684459</v>
      </c>
      <c r="H29">
        <v>0.47631578947368586</v>
      </c>
      <c r="I29">
        <v>-8.461068103459117E-16</v>
      </c>
      <c r="J29">
        <v>-8.461068103459117E-16</v>
      </c>
      <c r="K29">
        <v>-8.461068103459117E-16</v>
      </c>
      <c r="L29">
        <v>-8.461068103459117E-16</v>
      </c>
      <c r="M29">
        <v>-8.461068103459117E-16</v>
      </c>
      <c r="N29">
        <v>-8.461068103459117E-16</v>
      </c>
      <c r="O29">
        <v>-8.461068103459117E-16</v>
      </c>
      <c r="P29">
        <v>-8.461068103459117E-16</v>
      </c>
      <c r="Q29">
        <v>-8.461068103459117E-16</v>
      </c>
      <c r="R29">
        <v>-8.461068103459117E-16</v>
      </c>
      <c r="S29">
        <v>-8.461068103459117E-16</v>
      </c>
      <c r="T29">
        <v>-8.461068103459117E-16</v>
      </c>
      <c r="U29">
        <v>0.47631578947368119</v>
      </c>
      <c r="V29">
        <v>4.7258502666736181E-16</v>
      </c>
      <c r="W29">
        <v>3.6075826244448128E-15</v>
      </c>
      <c r="X29">
        <v>4.7258502666736181E-16</v>
      </c>
      <c r="Y29">
        <v>1.2200232235289741E-15</v>
      </c>
      <c r="Z29">
        <v>-5.8531157260136878E-16</v>
      </c>
      <c r="AA29">
        <v>1.0000000000000024</v>
      </c>
      <c r="AB29">
        <v>8.461068103459117E-16</v>
      </c>
      <c r="AC29">
        <v>8.461068103459117E-16</v>
      </c>
      <c r="AD29">
        <v>8.461068103459117E-16</v>
      </c>
      <c r="AE29">
        <v>8.461068103459117E-16</v>
      </c>
      <c r="AF29">
        <v>8.461068103459117E-16</v>
      </c>
      <c r="AG29">
        <v>8.461068103459117E-16</v>
      </c>
      <c r="AH29">
        <v>8.461068103459117E-16</v>
      </c>
      <c r="AI29" s="219">
        <v>8.461068103459117E-16</v>
      </c>
      <c r="AK29" s="234"/>
      <c r="AL29" s="234"/>
    </row>
    <row r="30" spans="1:38" x14ac:dyDescent="0.25">
      <c r="A30" s="223" t="s">
        <v>51</v>
      </c>
      <c r="B30" s="219">
        <v>219147908.81280053</v>
      </c>
      <c r="C30">
        <v>2731.3459200000066</v>
      </c>
      <c r="D30">
        <v>84.300800000000294</v>
      </c>
      <c r="E30">
        <v>94.720000000000297</v>
      </c>
      <c r="F30">
        <v>94.72000000000034</v>
      </c>
      <c r="G30">
        <v>94.720000000000411</v>
      </c>
      <c r="H30">
        <v>0.80000000000000271</v>
      </c>
      <c r="I30">
        <v>-1.5321077739827208E-15</v>
      </c>
      <c r="J30">
        <v>0.99999999999999845</v>
      </c>
      <c r="K30">
        <v>-1.4210854715202052E-15</v>
      </c>
      <c r="L30">
        <v>-1.4210854715202052E-15</v>
      </c>
      <c r="M30">
        <v>-1.4210854715202052E-15</v>
      </c>
      <c r="N30">
        <v>-1.4210854715202052E-15</v>
      </c>
      <c r="O30">
        <v>-1.4210854715202052E-15</v>
      </c>
      <c r="P30">
        <v>-1.4210854715202052E-15</v>
      </c>
      <c r="Q30">
        <v>-1.4210854715202052E-15</v>
      </c>
      <c r="R30">
        <v>-1.5321077739827208E-15</v>
      </c>
      <c r="S30">
        <v>-1.4210854715202052E-15</v>
      </c>
      <c r="T30">
        <v>-1.5321077739827208E-15</v>
      </c>
      <c r="U30">
        <v>-5.0756376879235298E-15</v>
      </c>
      <c r="V30">
        <v>7.9373396744131512E-16</v>
      </c>
      <c r="W30">
        <v>6.0591442974100735E-15</v>
      </c>
      <c r="X30">
        <v>7.9373396744131512E-16</v>
      </c>
      <c r="Y30">
        <v>2.0490997787447958E-15</v>
      </c>
      <c r="Z30">
        <v>-9.8306474072274073E-16</v>
      </c>
      <c r="AA30">
        <v>3.9799230577841746E-15</v>
      </c>
      <c r="AB30">
        <v>1.5321077739827208E-15</v>
      </c>
      <c r="AC30">
        <v>1.4210854715202052E-15</v>
      </c>
      <c r="AD30">
        <v>1.4210854715202052E-15</v>
      </c>
      <c r="AE30">
        <v>1.4210854715202052E-15</v>
      </c>
      <c r="AF30">
        <v>1.4210854715202052E-15</v>
      </c>
      <c r="AG30">
        <v>1.4210854715202052E-15</v>
      </c>
      <c r="AH30">
        <v>1.5321077739827208E-15</v>
      </c>
      <c r="AI30" s="219">
        <v>1.5321077739827208E-15</v>
      </c>
      <c r="AK30" s="234"/>
      <c r="AL30" s="234"/>
    </row>
    <row r="31" spans="1:38" x14ac:dyDescent="0.25">
      <c r="A31" s="223" t="s">
        <v>6</v>
      </c>
      <c r="B31" s="219">
        <v>150664187.3088004</v>
      </c>
      <c r="C31">
        <v>1877.8003200000051</v>
      </c>
      <c r="D31">
        <v>57.956800000000221</v>
      </c>
      <c r="E31">
        <v>65.120000000000232</v>
      </c>
      <c r="F31">
        <v>65.120000000000246</v>
      </c>
      <c r="G31">
        <v>65.120000000000303</v>
      </c>
      <c r="H31">
        <v>0.55000000000000204</v>
      </c>
      <c r="I31">
        <v>-9.7699626167014138E-16</v>
      </c>
      <c r="J31">
        <v>-9.7699626167014138E-16</v>
      </c>
      <c r="K31">
        <v>-9.7699626167014138E-16</v>
      </c>
      <c r="L31">
        <v>0.999999999999999</v>
      </c>
      <c r="M31">
        <v>-9.7699626167014138E-16</v>
      </c>
      <c r="N31">
        <v>-9.7699626167014138E-16</v>
      </c>
      <c r="O31">
        <v>-9.7699626167014138E-16</v>
      </c>
      <c r="P31">
        <v>-9.7699626167014138E-16</v>
      </c>
      <c r="Q31">
        <v>-9.7699626167014138E-16</v>
      </c>
      <c r="R31">
        <v>-9.7699626167014138E-16</v>
      </c>
      <c r="S31">
        <v>-9.7699626167014138E-16</v>
      </c>
      <c r="T31">
        <v>-9.7699626167014138E-16</v>
      </c>
      <c r="U31">
        <v>-3.4895009104474279E-15</v>
      </c>
      <c r="V31">
        <v>5.456921026159038E-16</v>
      </c>
      <c r="W31">
        <v>4.165661704469426E-15</v>
      </c>
      <c r="X31">
        <v>5.456921026159038E-16</v>
      </c>
      <c r="Y31">
        <v>1.4087560978870467E-15</v>
      </c>
      <c r="Z31">
        <v>-6.758570092468848E-16</v>
      </c>
      <c r="AA31">
        <v>2.7361971022266202E-15</v>
      </c>
      <c r="AB31">
        <v>9.7699626167014138E-16</v>
      </c>
      <c r="AC31">
        <v>9.7699626167014138E-16</v>
      </c>
      <c r="AD31">
        <v>9.7699626167014138E-16</v>
      </c>
      <c r="AE31">
        <v>9.7699626167014138E-16</v>
      </c>
      <c r="AF31">
        <v>9.7699626167014138E-16</v>
      </c>
      <c r="AG31">
        <v>9.7699626167014138E-16</v>
      </c>
      <c r="AH31">
        <v>9.7699626167014138E-16</v>
      </c>
      <c r="AI31" s="219">
        <v>9.7699626167014138E-16</v>
      </c>
      <c r="AK31" s="234"/>
      <c r="AL31" s="234"/>
    </row>
    <row r="32" spans="1:38" x14ac:dyDescent="0.25">
      <c r="A32" s="223" t="s">
        <v>8</v>
      </c>
      <c r="B32" s="219">
        <v>43829581.762560107</v>
      </c>
      <c r="C32">
        <v>546.26918400000136</v>
      </c>
      <c r="D32">
        <v>16.860160000000061</v>
      </c>
      <c r="E32">
        <v>18.944000000000063</v>
      </c>
      <c r="F32">
        <v>18.94400000000007</v>
      </c>
      <c r="G32">
        <v>18.944000000000084</v>
      </c>
      <c r="H32">
        <v>0.16000000000000056</v>
      </c>
      <c r="I32">
        <v>-2.8421709430404107E-16</v>
      </c>
      <c r="J32">
        <v>-2.8421709430404107E-16</v>
      </c>
      <c r="K32">
        <v>-2.8421709430404107E-16</v>
      </c>
      <c r="L32">
        <v>-2.8421709430404107E-16</v>
      </c>
      <c r="M32">
        <v>-2.8421709430404107E-16</v>
      </c>
      <c r="N32">
        <v>0.99999999999999967</v>
      </c>
      <c r="O32">
        <v>-2.8421709430404107E-16</v>
      </c>
      <c r="P32">
        <v>-2.8421709430404107E-16</v>
      </c>
      <c r="Q32">
        <v>-2.8421709430404107E-16</v>
      </c>
      <c r="R32">
        <v>-2.8421709430404107E-16</v>
      </c>
      <c r="S32">
        <v>-2.8421709430404107E-16</v>
      </c>
      <c r="T32">
        <v>-2.8421709430404107E-16</v>
      </c>
      <c r="U32">
        <v>-1.015127537584706E-15</v>
      </c>
      <c r="V32">
        <v>1.58746793488263E-16</v>
      </c>
      <c r="W32">
        <v>1.2118288594820148E-15</v>
      </c>
      <c r="X32">
        <v>1.58746793488263E-16</v>
      </c>
      <c r="Y32">
        <v>4.0981995574895907E-16</v>
      </c>
      <c r="Z32">
        <v>-1.9661294814454809E-16</v>
      </c>
      <c r="AA32">
        <v>7.9598461155683487E-16</v>
      </c>
      <c r="AB32">
        <v>2.8421709430404107E-16</v>
      </c>
      <c r="AC32">
        <v>2.8421709430404107E-16</v>
      </c>
      <c r="AD32">
        <v>2.8421709430404107E-16</v>
      </c>
      <c r="AE32">
        <v>2.8421709430404107E-16</v>
      </c>
      <c r="AF32">
        <v>2.8421709430404107E-16</v>
      </c>
      <c r="AG32">
        <v>2.8421709430404107E-16</v>
      </c>
      <c r="AH32">
        <v>2.8421709430404107E-16</v>
      </c>
      <c r="AI32" s="219">
        <v>2.8421709430404107E-16</v>
      </c>
      <c r="AK32" s="234"/>
      <c r="AL32" s="234"/>
    </row>
    <row r="33" spans="1:38" x14ac:dyDescent="0.25">
      <c r="A33" s="223" t="s">
        <v>10</v>
      </c>
      <c r="B33" s="219">
        <v>13696744.300800037</v>
      </c>
      <c r="C33">
        <v>170.70912000000047</v>
      </c>
      <c r="D33">
        <v>5.2688000000000201</v>
      </c>
      <c r="E33">
        <v>5.9200000000000204</v>
      </c>
      <c r="F33">
        <v>5.920000000000023</v>
      </c>
      <c r="G33">
        <v>5.9200000000000275</v>
      </c>
      <c r="H33">
        <v>5.0000000000000183E-2</v>
      </c>
      <c r="I33">
        <v>-8.8817841970012849E-17</v>
      </c>
      <c r="J33">
        <v>-8.8817841970012849E-17</v>
      </c>
      <c r="K33">
        <v>-8.8817841970012849E-17</v>
      </c>
      <c r="L33">
        <v>-8.8817841970012849E-17</v>
      </c>
      <c r="M33">
        <v>-8.8817841970012849E-17</v>
      </c>
      <c r="N33">
        <v>-8.8817841970012849E-17</v>
      </c>
      <c r="O33">
        <v>-8.8817841970012849E-17</v>
      </c>
      <c r="P33">
        <v>0.99999999999999989</v>
      </c>
      <c r="Q33">
        <v>-8.8817841970012849E-17</v>
      </c>
      <c r="R33">
        <v>-8.8817841970012849E-17</v>
      </c>
      <c r="S33">
        <v>-8.8817841970012824E-17</v>
      </c>
      <c r="T33">
        <v>-8.8817841970012849E-17</v>
      </c>
      <c r="U33">
        <v>-3.1722735549522066E-16</v>
      </c>
      <c r="V33">
        <v>4.9608372965082145E-17</v>
      </c>
      <c r="W33">
        <v>3.7869651858812964E-16</v>
      </c>
      <c r="X33">
        <v>4.9608372965082145E-17</v>
      </c>
      <c r="Y33">
        <v>1.2806873617154974E-16</v>
      </c>
      <c r="Z33">
        <v>-6.1441546295171345E-17</v>
      </c>
      <c r="AA33">
        <v>2.4874519111151091E-16</v>
      </c>
      <c r="AB33">
        <v>8.8817841970012849E-17</v>
      </c>
      <c r="AC33">
        <v>8.8817841970012849E-17</v>
      </c>
      <c r="AD33">
        <v>8.8817841970012849E-17</v>
      </c>
      <c r="AE33">
        <v>8.8817841970012849E-17</v>
      </c>
      <c r="AF33">
        <v>8.8817841970012849E-17</v>
      </c>
      <c r="AG33">
        <v>8.8817841970012849E-17</v>
      </c>
      <c r="AH33">
        <v>8.8817841970012849E-17</v>
      </c>
      <c r="AI33" s="219">
        <v>8.8817841970012849E-17</v>
      </c>
      <c r="AK33" s="234"/>
      <c r="AL33" s="234"/>
    </row>
    <row r="34" spans="1:38" x14ac:dyDescent="0.25">
      <c r="A34" s="223" t="s">
        <v>13</v>
      </c>
      <c r="B34" s="219">
        <v>538373420.06053185</v>
      </c>
      <c r="C34">
        <v>6753.5038705280158</v>
      </c>
      <c r="D34">
        <v>208.44147748543281</v>
      </c>
      <c r="E34">
        <v>156.59390728700302</v>
      </c>
      <c r="F34">
        <v>168.20390728700312</v>
      </c>
      <c r="G34">
        <v>234.20390728700329</v>
      </c>
      <c r="H34">
        <v>1.9780735412753643</v>
      </c>
      <c r="I34">
        <v>-1.0000000000000036</v>
      </c>
      <c r="J34">
        <v>-1.0000000000000036</v>
      </c>
      <c r="K34">
        <v>-1.0000000000000036</v>
      </c>
      <c r="L34">
        <v>-1.0000000000000036</v>
      </c>
      <c r="M34">
        <v>-1.0000000000000036</v>
      </c>
      <c r="N34">
        <v>-1.0000000000000036</v>
      </c>
      <c r="O34">
        <v>-1.0000000000000036</v>
      </c>
      <c r="P34">
        <v>-1.0000000000000036</v>
      </c>
      <c r="Q34">
        <v>-1.0000000000000036</v>
      </c>
      <c r="R34">
        <v>-1.0000000000000036</v>
      </c>
      <c r="S34">
        <v>-1.0000000000000036</v>
      </c>
      <c r="T34">
        <v>-1.0000000000000036</v>
      </c>
      <c r="U34">
        <v>3.2490735412753518</v>
      </c>
      <c r="V34">
        <v>3.1480000000000041</v>
      </c>
      <c r="W34">
        <v>3.7480000000000131</v>
      </c>
      <c r="X34">
        <v>3.3480000000000039</v>
      </c>
      <c r="Y34">
        <v>2.1480000000000059</v>
      </c>
      <c r="Z34">
        <v>2.7480000000000016</v>
      </c>
      <c r="AA34">
        <v>4.2377676557162296</v>
      </c>
      <c r="AB34">
        <v>1.0000000000000036</v>
      </c>
      <c r="AC34">
        <v>1.0000000000000036</v>
      </c>
      <c r="AD34">
        <v>1.0000000000000036</v>
      </c>
      <c r="AE34">
        <v>1.0000000000000036</v>
      </c>
      <c r="AF34">
        <v>1.0000000000000036</v>
      </c>
      <c r="AG34">
        <v>1.0000000000000036</v>
      </c>
      <c r="AH34">
        <v>1.0000000000000036</v>
      </c>
      <c r="AI34" s="219">
        <v>1.0000000000000036</v>
      </c>
      <c r="AK34" s="234"/>
      <c r="AL34" s="234"/>
    </row>
    <row r="35" spans="1:38" x14ac:dyDescent="0.25">
      <c r="A35" s="223" t="s">
        <v>86</v>
      </c>
      <c r="B35" s="219">
        <v>552941853.55604196</v>
      </c>
      <c r="C35">
        <v>6891.5805945364345</v>
      </c>
      <c r="D35">
        <v>212.70310476964329</v>
      </c>
      <c r="E35">
        <v>238.99225255016088</v>
      </c>
      <c r="F35">
        <v>238.992252550161</v>
      </c>
      <c r="G35">
        <v>238.99225255016117</v>
      </c>
      <c r="H35">
        <v>2.0185156465385217</v>
      </c>
      <c r="I35">
        <v>-3.5856040741651215E-15</v>
      </c>
      <c r="J35">
        <v>-3.5856040741651215E-15</v>
      </c>
      <c r="K35">
        <v>-3.5856040741651215E-15</v>
      </c>
      <c r="L35">
        <v>-3.5856040741651215E-15</v>
      </c>
      <c r="M35">
        <v>-3.5856040741651215E-15</v>
      </c>
      <c r="N35">
        <v>-3.5856040741651215E-15</v>
      </c>
      <c r="O35">
        <v>-3.5856040741651215E-15</v>
      </c>
      <c r="P35">
        <v>-3.5856040741651215E-15</v>
      </c>
      <c r="Q35">
        <v>-3.5856040741651215E-15</v>
      </c>
      <c r="R35">
        <v>-3.5856040741651215E-15</v>
      </c>
      <c r="S35">
        <v>-3.5856040741651215E-15</v>
      </c>
      <c r="T35">
        <v>-3.5856040741651215E-15</v>
      </c>
      <c r="U35">
        <v>2.0185156465385017</v>
      </c>
      <c r="V35">
        <v>2.0027055405867324E-15</v>
      </c>
      <c r="W35">
        <v>1.5288096961196057E-14</v>
      </c>
      <c r="X35">
        <v>2.0027055405867324E-15</v>
      </c>
      <c r="Y35">
        <v>5.1701749558937242E-15</v>
      </c>
      <c r="Z35">
        <v>-2.4804144508864749E-15</v>
      </c>
      <c r="AA35">
        <v>4.2377676557162287</v>
      </c>
      <c r="AB35">
        <v>3.5856040741651215E-15</v>
      </c>
      <c r="AC35">
        <v>3.5856040741651215E-15</v>
      </c>
      <c r="AD35">
        <v>3.5856040741651215E-15</v>
      </c>
      <c r="AE35">
        <v>3.5856040741651215E-15</v>
      </c>
      <c r="AF35">
        <v>3.5856040741651215E-15</v>
      </c>
      <c r="AG35">
        <v>1.0000000000000036</v>
      </c>
      <c r="AH35">
        <v>3.5856040741651215E-15</v>
      </c>
      <c r="AI35" s="219">
        <v>3.5856040741651215E-15</v>
      </c>
      <c r="AK35" s="234"/>
      <c r="AL35" s="234"/>
    </row>
    <row r="36" spans="1:38" x14ac:dyDescent="0.25">
      <c r="A36" s="223" t="s">
        <v>50</v>
      </c>
      <c r="B36" s="219">
        <v>243802048.55424061</v>
      </c>
      <c r="C36">
        <v>3038.6223360000076</v>
      </c>
      <c r="D36">
        <v>93.784640000000337</v>
      </c>
      <c r="E36">
        <v>105.37600000000035</v>
      </c>
      <c r="F36">
        <v>105.37600000000039</v>
      </c>
      <c r="G36">
        <v>105.37600000000047</v>
      </c>
      <c r="H36">
        <v>0.89000000000000312</v>
      </c>
      <c r="I36">
        <v>0.99999999999999845</v>
      </c>
      <c r="J36">
        <v>-1.5809575870662285E-15</v>
      </c>
      <c r="K36">
        <v>-1.5809575870662285E-15</v>
      </c>
      <c r="L36">
        <v>-1.5809575870662285E-15</v>
      </c>
      <c r="M36">
        <v>-1.5809575870662285E-15</v>
      </c>
      <c r="N36">
        <v>-1.5809575870662285E-15</v>
      </c>
      <c r="O36">
        <v>-1.5809575870662285E-15</v>
      </c>
      <c r="P36">
        <v>-1.5809575870662285E-15</v>
      </c>
      <c r="Q36">
        <v>-1.5809575870662285E-15</v>
      </c>
      <c r="R36">
        <v>-1.5809575870662285E-15</v>
      </c>
      <c r="S36">
        <v>-1.5809575870662285E-15</v>
      </c>
      <c r="T36">
        <v>-1.5809575870662285E-15</v>
      </c>
      <c r="U36">
        <v>-5.6466469278149256E-15</v>
      </c>
      <c r="V36">
        <v>8.8302903877846373E-16</v>
      </c>
      <c r="W36">
        <v>6.7407980308687076E-15</v>
      </c>
      <c r="X36">
        <v>8.8302903877846373E-16</v>
      </c>
      <c r="Y36">
        <v>2.2796235038535854E-15</v>
      </c>
      <c r="Z36">
        <v>-1.0936595240540483E-15</v>
      </c>
      <c r="AA36">
        <v>4.4276644017848947E-15</v>
      </c>
      <c r="AB36">
        <v>1.5809575870662285E-15</v>
      </c>
      <c r="AC36">
        <v>1.5809575870662285E-15</v>
      </c>
      <c r="AD36">
        <v>1.5809575870662285E-15</v>
      </c>
      <c r="AE36">
        <v>1.5809575870662285E-15</v>
      </c>
      <c r="AF36">
        <v>1.5809575870662285E-15</v>
      </c>
      <c r="AG36">
        <v>1.5809575870662285E-15</v>
      </c>
      <c r="AH36">
        <v>1.5809575870662285E-15</v>
      </c>
      <c r="AI36" s="219">
        <v>1.5809575870662285E-15</v>
      </c>
      <c r="AK36" s="234"/>
      <c r="AL36" s="234"/>
    </row>
    <row r="37" spans="1:38" ht="15.75" thickBot="1" x14ac:dyDescent="0.3">
      <c r="A37" s="223" t="s">
        <v>80</v>
      </c>
      <c r="B37" s="219">
        <v>473434720.20134467</v>
      </c>
      <c r="C37">
        <v>5834.8377216000081</v>
      </c>
      <c r="D37">
        <v>180.08758400000045</v>
      </c>
      <c r="E37">
        <v>202.3456000000005</v>
      </c>
      <c r="F37">
        <v>136.3456000000005</v>
      </c>
      <c r="G37">
        <v>202.34560000000067</v>
      </c>
      <c r="H37">
        <v>1.7090000000000038</v>
      </c>
      <c r="I37">
        <v>-2.1476154188349096E-15</v>
      </c>
      <c r="J37">
        <v>-2.1476154188349096E-15</v>
      </c>
      <c r="K37">
        <v>-2.1476154188349096E-15</v>
      </c>
      <c r="L37">
        <v>-2.1476154188349096E-15</v>
      </c>
      <c r="M37">
        <v>-2.1476154188349096E-15</v>
      </c>
      <c r="N37">
        <v>-2.1476154188349096E-15</v>
      </c>
      <c r="O37">
        <v>-2.1476154188349096E-15</v>
      </c>
      <c r="P37">
        <v>-2.1476154188349096E-15</v>
      </c>
      <c r="Q37">
        <v>-2.1476154188349096E-15</v>
      </c>
      <c r="R37">
        <v>-2.1476154188349096E-15</v>
      </c>
      <c r="S37">
        <v>-1.0000000000000022</v>
      </c>
      <c r="T37">
        <v>-2.1476154188349096E-15</v>
      </c>
      <c r="U37">
        <v>-1.0842831010826632E-14</v>
      </c>
      <c r="V37">
        <v>-1.8570994908539982E-15</v>
      </c>
      <c r="W37">
        <v>9.39113332654175E-15</v>
      </c>
      <c r="X37">
        <v>1.6956141879465028E-15</v>
      </c>
      <c r="Y37">
        <v>2.6010325629433125E-15</v>
      </c>
      <c r="Z37">
        <v>-3.8764288917692075E-15</v>
      </c>
      <c r="AA37">
        <v>4.9493969533909281E-15</v>
      </c>
      <c r="AB37">
        <v>2.1476154188349096E-15</v>
      </c>
      <c r="AC37">
        <v>2.1476154188349096E-15</v>
      </c>
      <c r="AD37">
        <v>2.1476154188349096E-15</v>
      </c>
      <c r="AE37">
        <v>2.1476154188349096E-15</v>
      </c>
      <c r="AF37">
        <v>2.1476154188349096E-15</v>
      </c>
      <c r="AG37">
        <v>2.1476154188349096E-15</v>
      </c>
      <c r="AH37">
        <v>2.1476154188349096E-15</v>
      </c>
      <c r="AI37" s="219">
        <v>2.1476154188349096E-15</v>
      </c>
      <c r="AK37" s="235"/>
      <c r="AL37" s="235"/>
    </row>
    <row r="38" spans="1:38" ht="16.5" thickTop="1" thickBot="1" x14ac:dyDescent="0.3">
      <c r="A38" s="225" t="s">
        <v>54</v>
      </c>
      <c r="B38" s="226">
        <v>538373420.06053185</v>
      </c>
      <c r="C38" s="227">
        <v>6753.5038705280158</v>
      </c>
      <c r="D38" s="227">
        <v>208.44147748543281</v>
      </c>
      <c r="E38" s="227">
        <v>156.59390728700302</v>
      </c>
      <c r="F38" s="227">
        <v>168.20390728700312</v>
      </c>
      <c r="G38" s="227">
        <v>234.20390728700329</v>
      </c>
      <c r="H38" s="227">
        <v>1.9780735412753643</v>
      </c>
      <c r="I38" s="227">
        <v>-1.0000000000000036</v>
      </c>
      <c r="J38" s="227">
        <v>-1.0000000000000036</v>
      </c>
      <c r="K38" s="227">
        <v>-1.0000000000000036</v>
      </c>
      <c r="L38" s="227">
        <v>-1.0000000000000036</v>
      </c>
      <c r="M38" s="227">
        <v>-1.0000000000000036</v>
      </c>
      <c r="N38" s="227">
        <v>-1.0000000000000036</v>
      </c>
      <c r="O38" s="227">
        <v>-1.0000000000000036</v>
      </c>
      <c r="P38" s="227">
        <v>-1.0000000000000036</v>
      </c>
      <c r="Q38" s="227">
        <v>-1.0000000000000036</v>
      </c>
      <c r="R38" s="227">
        <v>-1.0000000000000036</v>
      </c>
      <c r="S38" s="227">
        <v>-1.0000000000000036</v>
      </c>
      <c r="T38" s="227">
        <v>-1.0000000000000036</v>
      </c>
      <c r="U38" s="227">
        <v>3.2490735412753518</v>
      </c>
      <c r="V38" s="227">
        <v>3.1480000000000041</v>
      </c>
      <c r="W38" s="227">
        <v>3.7480000000000131</v>
      </c>
      <c r="X38" s="227">
        <v>3.3480000000000039</v>
      </c>
      <c r="Y38" s="227">
        <v>2.1480000000000059</v>
      </c>
      <c r="Z38" s="227">
        <v>2.7480000000000016</v>
      </c>
      <c r="AA38" s="227">
        <v>4.2377676557162296</v>
      </c>
      <c r="AB38" s="227">
        <v>1.0000000000000036</v>
      </c>
      <c r="AC38" s="227">
        <v>1.0000000000000036</v>
      </c>
      <c r="AD38" s="227">
        <v>1.0000000000000036</v>
      </c>
      <c r="AE38" s="227">
        <v>1.0000000000000036</v>
      </c>
      <c r="AF38" s="227">
        <v>1.0000000000000036</v>
      </c>
      <c r="AG38" s="227">
        <v>1.0000000000000036</v>
      </c>
      <c r="AH38" s="227">
        <v>1.0000000000000036</v>
      </c>
      <c r="AI38" s="226">
        <v>1.0000000000000036</v>
      </c>
    </row>
    <row r="39" spans="1:38" ht="16.5" thickTop="1" thickBot="1" x14ac:dyDescent="0.3"/>
    <row r="40" spans="1:38" ht="15.75" thickBot="1" x14ac:dyDescent="0.3">
      <c r="A40" t="s">
        <v>111</v>
      </c>
      <c r="C40" s="230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2"/>
    </row>
    <row r="41" spans="1:38" ht="15.75" thickBot="1" x14ac:dyDescent="0.3">
      <c r="A41" t="s">
        <v>112</v>
      </c>
      <c r="C41" s="230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2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E3C5-1D5A-4659-B0DD-1E2D3C8E80A1}">
  <dimension ref="A1:G40"/>
  <sheetViews>
    <sheetView topLeftCell="A2" workbookViewId="0">
      <selection activeCell="O31" sqref="O31"/>
    </sheetView>
  </sheetViews>
  <sheetFormatPr defaultRowHeight="15" x14ac:dyDescent="0.25"/>
  <sheetData>
    <row r="1" spans="1:7" ht="21" x14ac:dyDescent="0.35">
      <c r="A1" s="35" t="s">
        <v>108</v>
      </c>
    </row>
    <row r="2" spans="1:7" ht="17.25" x14ac:dyDescent="0.3">
      <c r="A2" s="36" t="s">
        <v>55</v>
      </c>
    </row>
    <row r="3" spans="1:7" x14ac:dyDescent="0.25">
      <c r="A3">
        <v>538373420.06053185</v>
      </c>
    </row>
    <row r="5" spans="1:7" ht="18" thickBot="1" x14ac:dyDescent="0.35">
      <c r="A5" s="41" t="s">
        <v>36</v>
      </c>
      <c r="E5" s="46" t="s">
        <v>38</v>
      </c>
    </row>
    <row r="6" spans="1:7" ht="16.5" thickTop="1" thickBot="1" x14ac:dyDescent="0.3">
      <c r="A6" s="42" t="s">
        <v>14</v>
      </c>
      <c r="B6" s="204" t="s">
        <v>15</v>
      </c>
      <c r="C6" s="43" t="s">
        <v>37</v>
      </c>
      <c r="E6" s="47" t="s">
        <v>14</v>
      </c>
      <c r="F6" s="48" t="s">
        <v>15</v>
      </c>
      <c r="G6" s="49" t="s">
        <v>39</v>
      </c>
    </row>
    <row r="7" spans="1:7" ht="15.75" thickTop="1" x14ac:dyDescent="0.25">
      <c r="A7" s="37" t="s">
        <v>88</v>
      </c>
      <c r="B7">
        <v>79090</v>
      </c>
      <c r="C7" s="39" t="s">
        <v>40</v>
      </c>
      <c r="E7" s="44" t="s">
        <v>74</v>
      </c>
      <c r="F7">
        <v>79090</v>
      </c>
      <c r="G7" s="201">
        <v>0</v>
      </c>
    </row>
    <row r="8" spans="1:7" x14ac:dyDescent="0.25">
      <c r="A8" s="37" t="s">
        <v>57</v>
      </c>
      <c r="B8">
        <v>2562516.0000000005</v>
      </c>
      <c r="C8" s="39" t="s">
        <v>40</v>
      </c>
      <c r="E8" s="44" t="s">
        <v>57</v>
      </c>
      <c r="F8">
        <v>0</v>
      </c>
      <c r="G8" s="201">
        <v>0</v>
      </c>
    </row>
    <row r="9" spans="1:7" x14ac:dyDescent="0.25">
      <c r="A9" s="37" t="s">
        <v>2</v>
      </c>
      <c r="B9">
        <v>113000.00000000003</v>
      </c>
      <c r="C9" s="39" t="s">
        <v>40</v>
      </c>
      <c r="E9" s="44" t="s">
        <v>2</v>
      </c>
      <c r="F9">
        <v>113000</v>
      </c>
      <c r="G9" s="201">
        <v>0</v>
      </c>
    </row>
    <row r="10" spans="1:7" x14ac:dyDescent="0.25">
      <c r="A10" s="37" t="s">
        <v>3</v>
      </c>
      <c r="B10">
        <v>80000</v>
      </c>
      <c r="C10" s="39" t="s">
        <v>40</v>
      </c>
      <c r="E10" s="44" t="s">
        <v>3</v>
      </c>
      <c r="F10">
        <v>80000</v>
      </c>
      <c r="G10" s="201">
        <v>0</v>
      </c>
    </row>
    <row r="11" spans="1:7" x14ac:dyDescent="0.25">
      <c r="A11" s="37" t="s">
        <v>4</v>
      </c>
      <c r="B11">
        <v>2313639.2400000002</v>
      </c>
      <c r="C11" s="39" t="s">
        <v>40</v>
      </c>
      <c r="E11" s="44" t="s">
        <v>4</v>
      </c>
      <c r="F11">
        <v>0</v>
      </c>
      <c r="G11" s="201">
        <v>0</v>
      </c>
    </row>
    <row r="12" spans="1:7" x14ac:dyDescent="0.25">
      <c r="A12" s="37" t="s">
        <v>49</v>
      </c>
      <c r="B12">
        <v>273934886.01600075</v>
      </c>
      <c r="C12" s="39" t="s">
        <v>40</v>
      </c>
      <c r="E12" s="44" t="s">
        <v>16</v>
      </c>
      <c r="F12">
        <v>0</v>
      </c>
      <c r="G12" s="201">
        <v>0</v>
      </c>
    </row>
    <row r="13" spans="1:7" x14ac:dyDescent="0.25">
      <c r="A13" s="37" t="s">
        <v>50</v>
      </c>
      <c r="B13">
        <v>243802048.55424061</v>
      </c>
      <c r="C13" s="39" t="s">
        <v>40</v>
      </c>
      <c r="E13" s="44" t="s">
        <v>89</v>
      </c>
      <c r="F13">
        <v>0</v>
      </c>
      <c r="G13" s="201">
        <v>0</v>
      </c>
    </row>
    <row r="14" spans="1:7" x14ac:dyDescent="0.25">
      <c r="A14" s="37" t="s">
        <v>51</v>
      </c>
      <c r="B14">
        <v>219147908.81280053</v>
      </c>
      <c r="C14" s="39" t="s">
        <v>40</v>
      </c>
      <c r="E14" s="44" t="s">
        <v>90</v>
      </c>
      <c r="F14">
        <v>0</v>
      </c>
      <c r="G14" s="201">
        <v>0</v>
      </c>
    </row>
    <row r="15" spans="1:7" x14ac:dyDescent="0.25">
      <c r="A15" s="37" t="s">
        <v>5</v>
      </c>
      <c r="B15">
        <v>5478697.7203200134</v>
      </c>
      <c r="C15" s="39" t="s">
        <v>40</v>
      </c>
      <c r="E15" s="44" t="s">
        <v>91</v>
      </c>
      <c r="F15">
        <v>0</v>
      </c>
      <c r="G15" s="201">
        <v>0</v>
      </c>
    </row>
    <row r="16" spans="1:7" x14ac:dyDescent="0.25">
      <c r="A16" s="37" t="s">
        <v>6</v>
      </c>
      <c r="B16">
        <v>150664187.3088004</v>
      </c>
      <c r="C16" s="39" t="s">
        <v>40</v>
      </c>
      <c r="E16" s="44" t="s">
        <v>92</v>
      </c>
      <c r="F16">
        <v>0</v>
      </c>
      <c r="G16" s="201">
        <v>0</v>
      </c>
    </row>
    <row r="17" spans="1:7" x14ac:dyDescent="0.25">
      <c r="A17" s="37" t="s">
        <v>7</v>
      </c>
      <c r="B17">
        <v>10957395.440640027</v>
      </c>
      <c r="C17" s="39" t="s">
        <v>40</v>
      </c>
      <c r="E17" s="44" t="s">
        <v>93</v>
      </c>
      <c r="F17">
        <v>0</v>
      </c>
      <c r="G17" s="201">
        <v>0</v>
      </c>
    </row>
    <row r="18" spans="1:7" x14ac:dyDescent="0.25">
      <c r="A18" s="37" t="s">
        <v>8</v>
      </c>
      <c r="B18">
        <v>43829581.762560107</v>
      </c>
      <c r="C18" s="39" t="s">
        <v>40</v>
      </c>
      <c r="E18" s="44" t="s">
        <v>94</v>
      </c>
      <c r="F18">
        <v>0</v>
      </c>
      <c r="G18" s="201">
        <v>0</v>
      </c>
    </row>
    <row r="19" spans="1:7" x14ac:dyDescent="0.25">
      <c r="A19" s="37" t="s">
        <v>9</v>
      </c>
      <c r="B19">
        <v>27393488.601600073</v>
      </c>
      <c r="C19" s="39" t="s">
        <v>40</v>
      </c>
      <c r="E19" s="44" t="s">
        <v>95</v>
      </c>
      <c r="F19">
        <v>0</v>
      </c>
      <c r="G19" s="201">
        <v>0</v>
      </c>
    </row>
    <row r="20" spans="1:7" x14ac:dyDescent="0.25">
      <c r="A20" s="37" t="s">
        <v>10</v>
      </c>
      <c r="B20">
        <v>13696744.300800037</v>
      </c>
      <c r="C20" s="39" t="s">
        <v>40</v>
      </c>
      <c r="E20" s="44" t="s">
        <v>96</v>
      </c>
      <c r="F20">
        <v>0</v>
      </c>
      <c r="G20" s="201">
        <v>0</v>
      </c>
    </row>
    <row r="21" spans="1:7" x14ac:dyDescent="0.25">
      <c r="A21" s="37" t="s">
        <v>11</v>
      </c>
      <c r="B21">
        <v>101355907.82592027</v>
      </c>
      <c r="C21" s="39" t="s">
        <v>40</v>
      </c>
      <c r="E21" s="44" t="s">
        <v>97</v>
      </c>
      <c r="F21">
        <v>0</v>
      </c>
      <c r="G21" s="201">
        <v>0</v>
      </c>
    </row>
    <row r="22" spans="1:7" x14ac:dyDescent="0.25">
      <c r="A22" s="37" t="s">
        <v>79</v>
      </c>
      <c r="B22">
        <v>816325960.32768214</v>
      </c>
      <c r="C22" s="39" t="s">
        <v>40</v>
      </c>
      <c r="E22" s="44" t="s">
        <v>79</v>
      </c>
      <c r="F22">
        <v>0</v>
      </c>
      <c r="G22" s="201">
        <v>0</v>
      </c>
    </row>
    <row r="23" spans="1:7" x14ac:dyDescent="0.25">
      <c r="A23" s="37" t="s">
        <v>84</v>
      </c>
      <c r="B23">
        <v>825095890.32768214</v>
      </c>
      <c r="C23" s="39" t="s">
        <v>40</v>
      </c>
      <c r="E23" s="44" t="s">
        <v>98</v>
      </c>
      <c r="F23">
        <v>0</v>
      </c>
      <c r="G23" s="201">
        <v>0</v>
      </c>
    </row>
    <row r="24" spans="1:7" x14ac:dyDescent="0.25">
      <c r="A24" s="37" t="s">
        <v>80</v>
      </c>
      <c r="B24">
        <v>473434720.20134467</v>
      </c>
      <c r="C24" s="39" t="s">
        <v>40</v>
      </c>
      <c r="E24" s="44" t="s">
        <v>99</v>
      </c>
      <c r="F24">
        <v>0</v>
      </c>
      <c r="G24" s="201">
        <v>0</v>
      </c>
    </row>
    <row r="25" spans="1:7" x14ac:dyDescent="0.25">
      <c r="A25" s="37" t="s">
        <v>87</v>
      </c>
      <c r="B25">
        <v>240293759.66315851</v>
      </c>
      <c r="C25" s="39" t="s">
        <v>40</v>
      </c>
      <c r="E25" s="44" t="s">
        <v>87</v>
      </c>
      <c r="F25">
        <v>0</v>
      </c>
      <c r="G25" s="201">
        <v>0</v>
      </c>
    </row>
    <row r="26" spans="1:7" x14ac:dyDescent="0.25">
      <c r="A26" s="37" t="s">
        <v>52</v>
      </c>
      <c r="B26">
        <v>14417625.579789512</v>
      </c>
      <c r="C26" s="39" t="s">
        <v>40</v>
      </c>
      <c r="E26" s="44" t="s">
        <v>52</v>
      </c>
      <c r="F26">
        <v>0</v>
      </c>
      <c r="G26" s="201">
        <v>0</v>
      </c>
    </row>
    <row r="27" spans="1:7" x14ac:dyDescent="0.25">
      <c r="A27" s="37" t="s">
        <v>60</v>
      </c>
      <c r="B27">
        <v>35323182.670484304</v>
      </c>
      <c r="C27" s="39" t="s">
        <v>40</v>
      </c>
      <c r="E27" s="44" t="s">
        <v>18</v>
      </c>
      <c r="F27">
        <v>0</v>
      </c>
      <c r="G27" s="201">
        <v>0</v>
      </c>
    </row>
    <row r="28" spans="1:7" x14ac:dyDescent="0.25">
      <c r="A28" s="37" t="s">
        <v>53</v>
      </c>
      <c r="B28">
        <v>14417625.57978951</v>
      </c>
      <c r="C28" s="39" t="s">
        <v>40</v>
      </c>
      <c r="E28" s="44" t="s">
        <v>19</v>
      </c>
      <c r="F28">
        <v>0</v>
      </c>
      <c r="G28" s="201">
        <v>0</v>
      </c>
    </row>
    <row r="29" spans="1:7" x14ac:dyDescent="0.25">
      <c r="A29" s="37" t="s">
        <v>61</v>
      </c>
      <c r="B29">
        <v>24029375.966315892</v>
      </c>
      <c r="C29" s="39" t="s">
        <v>40</v>
      </c>
      <c r="E29" s="44" t="s">
        <v>20</v>
      </c>
      <c r="F29">
        <v>0</v>
      </c>
      <c r="G29" s="201">
        <v>0</v>
      </c>
    </row>
    <row r="30" spans="1:7" x14ac:dyDescent="0.25">
      <c r="A30" s="37" t="s">
        <v>62</v>
      </c>
      <c r="B30">
        <v>21626438.369684268</v>
      </c>
      <c r="C30" s="39" t="s">
        <v>40</v>
      </c>
      <c r="E30" s="44" t="s">
        <v>21</v>
      </c>
      <c r="F30">
        <v>0</v>
      </c>
      <c r="G30" s="201">
        <v>0</v>
      </c>
    </row>
    <row r="31" spans="1:7" x14ac:dyDescent="0.25">
      <c r="A31" s="37" t="s">
        <v>12</v>
      </c>
      <c r="B31">
        <v>130479511.49709505</v>
      </c>
      <c r="C31" s="39" t="s">
        <v>40</v>
      </c>
      <c r="E31" s="44" t="s">
        <v>12</v>
      </c>
      <c r="F31">
        <v>0</v>
      </c>
      <c r="G31" s="201">
        <v>0</v>
      </c>
    </row>
    <row r="32" spans="1:7" x14ac:dyDescent="0.25">
      <c r="A32" s="37" t="s">
        <v>63</v>
      </c>
      <c r="B32">
        <v>45386685.325177379</v>
      </c>
      <c r="C32" s="39" t="s">
        <v>40</v>
      </c>
      <c r="E32" s="44" t="s">
        <v>22</v>
      </c>
      <c r="F32">
        <v>0</v>
      </c>
      <c r="G32" s="201">
        <v>0</v>
      </c>
    </row>
    <row r="33" spans="1:7" x14ac:dyDescent="0.25">
      <c r="A33" s="37" t="s">
        <v>64</v>
      </c>
      <c r="B33">
        <v>132391288.64897518</v>
      </c>
      <c r="C33" s="39" t="s">
        <v>40</v>
      </c>
      <c r="E33" s="44" t="s">
        <v>23</v>
      </c>
      <c r="F33">
        <v>0</v>
      </c>
      <c r="G33" s="201">
        <v>0</v>
      </c>
    </row>
    <row r="34" spans="1:7" x14ac:dyDescent="0.25">
      <c r="A34" s="37" t="s">
        <v>65</v>
      </c>
      <c r="B34">
        <v>48270210.441135325</v>
      </c>
      <c r="C34" s="39" t="s">
        <v>40</v>
      </c>
      <c r="E34" s="44" t="s">
        <v>24</v>
      </c>
      <c r="F34">
        <v>0</v>
      </c>
      <c r="G34" s="201">
        <v>0</v>
      </c>
    </row>
    <row r="35" spans="1:7" x14ac:dyDescent="0.25">
      <c r="A35" s="37" t="s">
        <v>66</v>
      </c>
      <c r="B35">
        <v>51615099.57564646</v>
      </c>
      <c r="C35" s="39" t="s">
        <v>40</v>
      </c>
      <c r="E35" s="44" t="s">
        <v>25</v>
      </c>
      <c r="F35">
        <v>0</v>
      </c>
      <c r="G35" s="201">
        <v>0</v>
      </c>
    </row>
    <row r="36" spans="1:7" x14ac:dyDescent="0.25">
      <c r="A36" s="37" t="s">
        <v>67</v>
      </c>
      <c r="B36">
        <v>59429452.639892392</v>
      </c>
      <c r="C36" s="39" t="s">
        <v>40</v>
      </c>
      <c r="E36" s="44" t="s">
        <v>26</v>
      </c>
      <c r="F36">
        <v>0</v>
      </c>
      <c r="G36" s="201">
        <v>0</v>
      </c>
    </row>
    <row r="37" spans="1:7" x14ac:dyDescent="0.25">
      <c r="A37" s="37" t="s">
        <v>86</v>
      </c>
      <c r="B37">
        <v>552941853.55604196</v>
      </c>
      <c r="C37" s="39" t="s">
        <v>40</v>
      </c>
      <c r="E37" s="44" t="s">
        <v>27</v>
      </c>
      <c r="F37">
        <v>0</v>
      </c>
      <c r="G37" s="201">
        <v>0</v>
      </c>
    </row>
    <row r="38" spans="1:7" x14ac:dyDescent="0.25">
      <c r="A38" s="37" t="s">
        <v>85</v>
      </c>
      <c r="B38">
        <v>890034590.18686879</v>
      </c>
      <c r="C38" s="39" t="s">
        <v>40</v>
      </c>
      <c r="E38" s="44" t="s">
        <v>85</v>
      </c>
      <c r="F38">
        <v>0</v>
      </c>
      <c r="G38" s="201">
        <v>0</v>
      </c>
    </row>
    <row r="39" spans="1:7" ht="15.75" thickBot="1" x14ac:dyDescent="0.3">
      <c r="A39" s="38" t="s">
        <v>13</v>
      </c>
      <c r="B39" s="203">
        <v>538373420.06053185</v>
      </c>
      <c r="C39" s="40" t="s">
        <v>40</v>
      </c>
      <c r="E39" s="45" t="s">
        <v>13</v>
      </c>
      <c r="F39" s="200">
        <v>0</v>
      </c>
      <c r="G39" s="202">
        <v>0</v>
      </c>
    </row>
    <row r="40" spans="1:7" ht="15.75" thickTop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Výsledky 2017-2020</vt:lpstr>
      <vt:lpstr>2017</vt:lpstr>
      <vt:lpstr>2018-2019</vt:lpstr>
      <vt:lpstr>2020-2021</vt:lpstr>
      <vt:lpstr>2022-2023</vt:lpstr>
      <vt:lpstr>Stabilita cen  2024</vt:lpstr>
      <vt:lpstr>Stabilita prav.stran   2024</vt:lpstr>
      <vt:lpstr>Matice Alfa  2024</vt:lpstr>
      <vt:lpstr>Opt. řešení  2024</vt:lpstr>
      <vt:lpstr>Model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Ludmila Domeova</cp:lastModifiedBy>
  <dcterms:created xsi:type="dcterms:W3CDTF">2020-09-02T07:49:43Z</dcterms:created>
  <dcterms:modified xsi:type="dcterms:W3CDTF">2025-01-20T11:31:08Z</dcterms:modified>
</cp:coreProperties>
</file>